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cla\Documents\6.VARIE PER LA PROFESSIONE\PROGRAMMI UTILI\ANALISI DEI CARICHI\"/>
    </mc:Choice>
  </mc:AlternateContent>
  <workbookProtection workbookPassword="ABEF" lockStructure="1"/>
  <bookViews>
    <workbookView xWindow="0" yWindow="0" windowWidth="24165" windowHeight="8160" tabRatio="720"/>
  </bookViews>
  <sheets>
    <sheet name="ISTRUZIONI" sheetId="15" r:id="rId1"/>
    <sheet name="MATERIALI" sheetId="8" r:id="rId2"/>
    <sheet name="ANALISI DEI CARICHI" sheetId="4" r:id="rId3"/>
    <sheet name="COMBINAZIONI" sheetId="3" r:id="rId4"/>
    <sheet name="TABELLE NTC" sheetId="17" r:id="rId5"/>
    <sheet name="dati nascosti" sheetId="16" state="hidden" r:id="rId6"/>
  </sheets>
  <definedNames>
    <definedName name="a">'dati nascosti'!$C$13:$C$20</definedName>
    <definedName name="CAS">'dati nascosti'!$D$3:$D$4</definedName>
    <definedName name="CATEG">'dati nascosti'!$C$13:$C$24</definedName>
    <definedName name="COMB">'dati nascosti'!$C$3:$D$8</definedName>
    <definedName name="COMBO">'dati nascosti'!$C$3:$C$8</definedName>
    <definedName name="folla">'dati nascosti'!$D$38:$D$52</definedName>
    <definedName name="NEVE">'dati nascosti'!$C$22:$C$23</definedName>
    <definedName name="pav">MATERIALI!$B$9:$B$10</definedName>
    <definedName name="tipoca">'dati nascosti'!$C$38:$C$48</definedName>
    <definedName name="tipocar">'dati nascosti'!$C$38:$C$49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3" i="16" l="1"/>
  <c r="S43" i="16"/>
  <c r="R43" i="16"/>
  <c r="U54" i="16"/>
  <c r="T55" i="16"/>
  <c r="R57" i="16"/>
  <c r="R55" i="16"/>
  <c r="R52" i="16"/>
  <c r="U69" i="16"/>
  <c r="U68" i="16"/>
  <c r="U67" i="16"/>
  <c r="U66" i="16"/>
  <c r="U65" i="16"/>
  <c r="U64" i="16"/>
  <c r="R69" i="16"/>
  <c r="R68" i="16"/>
  <c r="R67" i="16"/>
  <c r="R66" i="16"/>
  <c r="R64" i="16"/>
  <c r="L35" i="3" l="1"/>
  <c r="S54" i="16" l="1"/>
  <c r="S53" i="16"/>
  <c r="S52" i="16"/>
  <c r="T42" i="16"/>
  <c r="T41" i="16"/>
  <c r="T40" i="16"/>
  <c r="S42" i="16"/>
  <c r="S41" i="16"/>
  <c r="S40" i="16"/>
  <c r="R54" i="16"/>
  <c r="S57" i="16"/>
  <c r="S56" i="16"/>
  <c r="R56" i="16"/>
  <c r="S55" i="16"/>
  <c r="M63" i="16"/>
  <c r="M51" i="16"/>
  <c r="M39" i="16"/>
  <c r="AE55" i="16"/>
  <c r="AD55" i="16"/>
  <c r="AC55" i="16"/>
  <c r="AE54" i="16"/>
  <c r="AD54" i="16"/>
  <c r="AC54" i="16"/>
  <c r="M28" i="16"/>
  <c r="Z57" i="16"/>
  <c r="Z56" i="16"/>
  <c r="Z55" i="16"/>
  <c r="N63" i="16" s="1"/>
  <c r="Z54" i="16"/>
  <c r="N51" i="16" s="1"/>
  <c r="Z53" i="16"/>
  <c r="N39" i="16" s="1"/>
  <c r="Z52" i="16"/>
  <c r="N28" i="16" s="1"/>
  <c r="AG27" i="16" l="1"/>
  <c r="AB30" i="16"/>
  <c r="AB43" i="16" s="1"/>
  <c r="AF27" i="16"/>
  <c r="AE30" i="16"/>
  <c r="AH27" i="16"/>
  <c r="AE27" i="16"/>
  <c r="I35" i="3" s="1"/>
  <c r="AE29" i="16"/>
  <c r="H36" i="3" s="1"/>
  <c r="AI35" i="16"/>
  <c r="AI48" i="16" s="1"/>
  <c r="AB31" i="16"/>
  <c r="AB44" i="16" s="1"/>
  <c r="AF29" i="16"/>
  <c r="AF30" i="16"/>
  <c r="AF31" i="16"/>
  <c r="AJ34" i="16"/>
  <c r="AJ47" i="16" s="1"/>
  <c r="AB34" i="16"/>
  <c r="AB47" i="16" s="1"/>
  <c r="AI29" i="16"/>
  <c r="AI42" i="16" s="1"/>
  <c r="AI30" i="16"/>
  <c r="AI43" i="16" s="1"/>
  <c r="AI31" i="16"/>
  <c r="AI44" i="16" s="1"/>
  <c r="AI32" i="16"/>
  <c r="AI45" i="16" s="1"/>
  <c r="AJ33" i="16"/>
  <c r="AJ46" i="16" s="1"/>
  <c r="AF35" i="16"/>
  <c r="AB35" i="16"/>
  <c r="AB48" i="16" s="1"/>
  <c r="AJ29" i="16"/>
  <c r="AJ42" i="16" s="1"/>
  <c r="AJ30" i="16"/>
  <c r="AJ43" i="16" s="1"/>
  <c r="AJ31" i="16"/>
  <c r="AJ44" i="16" s="1"/>
  <c r="AJ32" i="16"/>
  <c r="AJ45" i="16" s="1"/>
  <c r="AC34" i="16"/>
  <c r="AC47" i="16" s="1"/>
  <c r="AJ35" i="16"/>
  <c r="AJ48" i="16" s="1"/>
  <c r="AC35" i="16"/>
  <c r="AC48" i="16" s="1"/>
  <c r="AG35" i="16"/>
  <c r="Z28" i="16"/>
  <c r="Z41" i="16" s="1"/>
  <c r="AB32" i="16"/>
  <c r="AB45" i="16" s="1"/>
  <c r="AC29" i="16"/>
  <c r="AC42" i="16" s="1"/>
  <c r="AG29" i="16"/>
  <c r="AC30" i="16"/>
  <c r="AC43" i="16" s="1"/>
  <c r="AG30" i="16"/>
  <c r="AC31" i="16"/>
  <c r="AC44" i="16" s="1"/>
  <c r="AG31" i="16"/>
  <c r="AC32" i="16"/>
  <c r="AC45" i="16" s="1"/>
  <c r="AG32" i="16"/>
  <c r="AC33" i="16"/>
  <c r="AC46" i="16" s="1"/>
  <c r="AD34" i="16"/>
  <c r="AD47" i="16" s="1"/>
  <c r="AD35" i="16"/>
  <c r="AD48" i="16" s="1"/>
  <c r="AH35" i="16"/>
  <c r="AB29" i="16"/>
  <c r="AB42" i="16" s="1"/>
  <c r="AB33" i="16"/>
  <c r="AB46" i="16" s="1"/>
  <c r="AD29" i="16"/>
  <c r="AD42" i="16" s="1"/>
  <c r="AD30" i="16"/>
  <c r="AD43" i="16" s="1"/>
  <c r="AD31" i="16"/>
  <c r="AD44" i="16" s="1"/>
  <c r="AD32" i="16"/>
  <c r="AD45" i="16" s="1"/>
  <c r="AD33" i="16"/>
  <c r="AD46" i="16" s="1"/>
  <c r="AI33" i="16"/>
  <c r="AI46" i="16" s="1"/>
  <c r="AI34" i="16"/>
  <c r="AI47" i="16" s="1"/>
  <c r="AE35" i="16"/>
  <c r="U34" i="16"/>
  <c r="AF32" i="16"/>
  <c r="S44" i="16"/>
  <c r="AF33" i="16" s="1"/>
  <c r="U30" i="16"/>
  <c r="T45" i="16"/>
  <c r="AG34" i="16" s="1"/>
  <c r="T31" i="16"/>
  <c r="U31" i="16"/>
  <c r="T33" i="16"/>
  <c r="U32" i="16"/>
  <c r="T44" i="16"/>
  <c r="AG33" i="16" s="1"/>
  <c r="T30" i="16"/>
  <c r="T34" i="16"/>
  <c r="T32" i="16"/>
  <c r="U33" i="16"/>
  <c r="S45" i="16"/>
  <c r="AF34" i="16" s="1"/>
  <c r="C308" i="4"/>
  <c r="C299" i="4"/>
  <c r="C271" i="4"/>
  <c r="F297" i="4"/>
  <c r="C260" i="4"/>
  <c r="C124" i="4"/>
  <c r="C123" i="4"/>
  <c r="C103" i="4"/>
  <c r="C102" i="4"/>
  <c r="B93" i="4"/>
  <c r="B92" i="4"/>
  <c r="J308" i="4"/>
  <c r="L308" i="4"/>
  <c r="I308" i="4"/>
  <c r="L307" i="4"/>
  <c r="J307" i="4"/>
  <c r="I307" i="4"/>
  <c r="L306" i="4"/>
  <c r="J306" i="4"/>
  <c r="I306" i="4"/>
  <c r="C77" i="4" l="1"/>
  <c r="B90" i="3"/>
  <c r="C286" i="4"/>
  <c r="F306" i="4" l="1"/>
  <c r="K306" i="4"/>
  <c r="M306" i="4" s="1"/>
  <c r="K271" i="4"/>
  <c r="K270" i="4"/>
  <c r="F299" i="4"/>
  <c r="F298" i="4"/>
  <c r="F260" i="4"/>
  <c r="F271" i="4" s="1"/>
  <c r="F259" i="4"/>
  <c r="F270" i="4" s="1"/>
  <c r="F273" i="4" s="1"/>
  <c r="C87" i="3" s="1"/>
  <c r="F100" i="4"/>
  <c r="F102" i="4"/>
  <c r="F123" i="4" s="1"/>
  <c r="K124" i="4"/>
  <c r="K123" i="4"/>
  <c r="K122" i="4"/>
  <c r="F307" i="4" l="1"/>
  <c r="K307" i="4"/>
  <c r="M307" i="4" s="1"/>
  <c r="K308" i="4"/>
  <c r="M308" i="4" s="1"/>
  <c r="F308" i="4"/>
  <c r="L271" i="4"/>
  <c r="M271" i="4" s="1"/>
  <c r="L270" i="4"/>
  <c r="M270" i="4" s="1"/>
  <c r="L123" i="4"/>
  <c r="M123" i="4" s="1"/>
  <c r="B84" i="3"/>
  <c r="K266" i="4"/>
  <c r="F258" i="4"/>
  <c r="F310" i="4" l="1"/>
  <c r="C92" i="3" s="1"/>
  <c r="F266" i="4"/>
  <c r="C86" i="3" s="1"/>
  <c r="L266" i="4"/>
  <c r="M266" i="4" s="1"/>
  <c r="I239" i="4" l="1"/>
  <c r="K239" i="4"/>
  <c r="J239" i="4"/>
  <c r="B77" i="3"/>
  <c r="B71" i="3"/>
  <c r="K238" i="4"/>
  <c r="J238" i="4"/>
  <c r="F231" i="4"/>
  <c r="L239" i="4" s="1"/>
  <c r="F211" i="4"/>
  <c r="F218" i="4" s="1"/>
  <c r="C73" i="3" s="1"/>
  <c r="K218" i="4"/>
  <c r="J218" i="4"/>
  <c r="M239" i="4" l="1"/>
  <c r="F239" i="4"/>
  <c r="C80" i="3" s="1"/>
  <c r="F238" i="4"/>
  <c r="C79" i="3" s="1"/>
  <c r="L238" i="4"/>
  <c r="M238" i="4" s="1"/>
  <c r="L218" i="4"/>
  <c r="M218" i="4" s="1"/>
  <c r="K198" i="4" l="1"/>
  <c r="J198" i="4"/>
  <c r="K171" i="4"/>
  <c r="K170" i="4"/>
  <c r="K169" i="4"/>
  <c r="K164" i="4"/>
  <c r="F155" i="4"/>
  <c r="F171" i="4" s="1"/>
  <c r="F104" i="4"/>
  <c r="F177" i="4"/>
  <c r="F131" i="4"/>
  <c r="F164" i="4"/>
  <c r="F66" i="4"/>
  <c r="F105" i="4"/>
  <c r="F125" i="4" s="1"/>
  <c r="F38" i="4"/>
  <c r="F56" i="4" s="1"/>
  <c r="J48" i="4"/>
  <c r="I46" i="4"/>
  <c r="L59" i="4"/>
  <c r="K58" i="4"/>
  <c r="F39" i="4"/>
  <c r="I58" i="4"/>
  <c r="K48" i="4"/>
  <c r="K46" i="4"/>
  <c r="J114" i="4"/>
  <c r="C9" i="4"/>
  <c r="K120" i="4"/>
  <c r="K121" i="4"/>
  <c r="K114" i="4"/>
  <c r="K112" i="4"/>
  <c r="K113" i="4"/>
  <c r="J112" i="4"/>
  <c r="I112" i="4"/>
  <c r="K56" i="4"/>
  <c r="K55" i="4"/>
  <c r="F36" i="4"/>
  <c r="L54" i="4" s="1"/>
  <c r="K54" i="4"/>
  <c r="K47" i="4"/>
  <c r="J46" i="4"/>
  <c r="F122" i="4" l="1"/>
  <c r="L122" i="4"/>
  <c r="M122" i="4" s="1"/>
  <c r="F59" i="4"/>
  <c r="F58" i="4"/>
  <c r="K59" i="4" s="1"/>
  <c r="M59" i="4" s="1"/>
  <c r="J58" i="4"/>
  <c r="L58" i="4"/>
  <c r="E55" i="3"/>
  <c r="M58" i="4" l="1"/>
  <c r="F103" i="4"/>
  <c r="L56" i="4"/>
  <c r="M56" i="4" s="1"/>
  <c r="F37" i="4"/>
  <c r="F54" i="4"/>
  <c r="F35" i="4"/>
  <c r="F34" i="4"/>
  <c r="F46" i="4" s="1"/>
  <c r="F101" i="4"/>
  <c r="F99" i="4"/>
  <c r="L121" i="4" s="1"/>
  <c r="M121" i="4" s="1"/>
  <c r="F156" i="4"/>
  <c r="L170" i="4" s="1"/>
  <c r="M170" i="4" s="1"/>
  <c r="F157" i="4"/>
  <c r="F191" i="4"/>
  <c r="F154" i="4"/>
  <c r="L164" i="4" s="1"/>
  <c r="M164" i="4" s="1"/>
  <c r="F98" i="4"/>
  <c r="F124" i="4" l="1"/>
  <c r="L124" i="4"/>
  <c r="M124" i="4" s="1"/>
  <c r="F169" i="4"/>
  <c r="L171" i="4"/>
  <c r="M171" i="4" s="1"/>
  <c r="L169" i="4"/>
  <c r="M169" i="4" s="1"/>
  <c r="F198" i="4"/>
  <c r="L198" i="4"/>
  <c r="M198" i="4" s="1"/>
  <c r="L112" i="4"/>
  <c r="L113" i="4" s="1"/>
  <c r="M113" i="4" s="1"/>
  <c r="F113" i="4"/>
  <c r="F112" i="4"/>
  <c r="L114" i="4"/>
  <c r="M114" i="4" s="1"/>
  <c r="F114" i="4"/>
  <c r="F48" i="4"/>
  <c r="F60" i="4"/>
  <c r="F47" i="4"/>
  <c r="L120" i="4"/>
  <c r="M120" i="4" s="1"/>
  <c r="F120" i="4"/>
  <c r="L55" i="4"/>
  <c r="M55" i="4" s="1"/>
  <c r="F55" i="4"/>
  <c r="L48" i="4"/>
  <c r="M48" i="4" s="1"/>
  <c r="M54" i="4"/>
  <c r="L46" i="4"/>
  <c r="F26" i="3"/>
  <c r="L27" i="3"/>
  <c r="AE53" i="16" s="1"/>
  <c r="K27" i="3"/>
  <c r="AD53" i="16" s="1"/>
  <c r="R42" i="16" s="1"/>
  <c r="AE31" i="16" s="1"/>
  <c r="J27" i="3"/>
  <c r="AC53" i="16" s="1"/>
  <c r="J24" i="3"/>
  <c r="T69" i="16" l="1"/>
  <c r="T68" i="16"/>
  <c r="T67" i="16"/>
  <c r="T66" i="16"/>
  <c r="T65" i="16"/>
  <c r="T64" i="16"/>
  <c r="U55" i="16"/>
  <c r="U57" i="16"/>
  <c r="U56" i="16"/>
  <c r="U53" i="16"/>
  <c r="U52" i="16"/>
  <c r="S31" i="16"/>
  <c r="S34" i="16"/>
  <c r="S32" i="16"/>
  <c r="R45" i="16"/>
  <c r="AE34" i="16" s="1"/>
  <c r="R44" i="16"/>
  <c r="AE33" i="16" s="1"/>
  <c r="AE32" i="16"/>
  <c r="S33" i="16"/>
  <c r="S30" i="16"/>
  <c r="M112" i="4"/>
  <c r="F62" i="4"/>
  <c r="L47" i="4"/>
  <c r="M47" i="4" s="1"/>
  <c r="M46" i="4"/>
  <c r="H17" i="16"/>
  <c r="I17" i="16"/>
  <c r="J17" i="16"/>
  <c r="D18" i="3"/>
  <c r="R40" i="16" l="1"/>
  <c r="R29" i="16"/>
  <c r="T29" i="16"/>
  <c r="U29" i="16"/>
  <c r="P40" i="16"/>
  <c r="P52" i="16"/>
  <c r="P64" i="16"/>
  <c r="P29" i="16"/>
  <c r="S29" i="16"/>
  <c r="O64" i="16"/>
  <c r="O52" i="16"/>
  <c r="O40" i="16"/>
  <c r="E31" i="16"/>
  <c r="I31" i="16" s="1"/>
  <c r="D34" i="16"/>
  <c r="H34" i="16" s="1"/>
  <c r="O29" i="16"/>
  <c r="F30" i="16"/>
  <c r="G31" i="16"/>
  <c r="G34" i="16"/>
  <c r="G30" i="16"/>
  <c r="G33" i="16"/>
  <c r="G29" i="16"/>
  <c r="G32" i="16"/>
  <c r="E29" i="16"/>
  <c r="E32" i="16"/>
  <c r="I32" i="16" s="1"/>
  <c r="E30" i="16"/>
  <c r="I30" i="16" s="1"/>
  <c r="E33" i="16"/>
  <c r="I33" i="16" s="1"/>
  <c r="D31" i="16"/>
  <c r="H31" i="16" s="1"/>
  <c r="E34" i="16"/>
  <c r="I34" i="16" s="1"/>
  <c r="D29" i="16"/>
  <c r="D30" i="16"/>
  <c r="H30" i="16" s="1"/>
  <c r="D32" i="16"/>
  <c r="H32" i="16" s="1"/>
  <c r="F29" i="16"/>
  <c r="F34" i="16"/>
  <c r="K34" i="16" s="1"/>
  <c r="D33" i="16"/>
  <c r="H33" i="16" s="1"/>
  <c r="K30" i="16" l="1"/>
  <c r="J29" i="16"/>
  <c r="B36" i="3"/>
  <c r="H29" i="16"/>
  <c r="E36" i="3"/>
  <c r="G93" i="3" s="1"/>
  <c r="I29" i="16"/>
  <c r="K29" i="16"/>
  <c r="G87" i="3" l="1"/>
  <c r="G74" i="3"/>
  <c r="G81" i="3"/>
  <c r="G80" i="3"/>
  <c r="F23" i="3"/>
  <c r="L24" i="3"/>
  <c r="AE52" i="16" s="1"/>
  <c r="K24" i="3"/>
  <c r="AD52" i="16" s="1"/>
  <c r="R31" i="16" s="1"/>
  <c r="G13" i="3"/>
  <c r="T54" i="16" l="1"/>
  <c r="S67" i="16"/>
  <c r="S66" i="16"/>
  <c r="S69" i="16"/>
  <c r="S68" i="16"/>
  <c r="U42" i="16"/>
  <c r="AH31" i="16" s="1"/>
  <c r="T56" i="16"/>
  <c r="T57" i="16"/>
  <c r="U44" i="16"/>
  <c r="AH33" i="16" s="1"/>
  <c r="R32" i="16"/>
  <c r="U43" i="16"/>
  <c r="AH32" i="16" s="1"/>
  <c r="R33" i="16"/>
  <c r="U45" i="16"/>
  <c r="AH34" i="16" s="1"/>
  <c r="R34" i="16"/>
  <c r="F31" i="16"/>
  <c r="K31" i="16" s="1"/>
  <c r="J34" i="16"/>
  <c r="J32" i="16"/>
  <c r="F32" i="16"/>
  <c r="K32" i="16" s="1"/>
  <c r="J31" i="16"/>
  <c r="J33" i="16"/>
  <c r="F33" i="16"/>
  <c r="AC52" i="16"/>
  <c r="B65" i="3"/>
  <c r="B58" i="3"/>
  <c r="B48" i="3"/>
  <c r="B41" i="3"/>
  <c r="C67" i="3"/>
  <c r="G68" i="3" s="1"/>
  <c r="S65" i="16" l="1"/>
  <c r="S64" i="16"/>
  <c r="T52" i="16"/>
  <c r="T53" i="16"/>
  <c r="U41" i="16"/>
  <c r="AH30" i="16" s="1"/>
  <c r="U40" i="16"/>
  <c r="AH29" i="16" s="1"/>
  <c r="K36" i="3" s="1"/>
  <c r="K33" i="16"/>
  <c r="J30" i="16"/>
  <c r="F17" i="3"/>
  <c r="L21" i="3" l="1"/>
  <c r="K21" i="3"/>
  <c r="J21" i="3"/>
  <c r="F170" i="4" l="1"/>
  <c r="F121" i="4"/>
  <c r="F127" i="4" s="1"/>
  <c r="F173" i="4" l="1"/>
  <c r="F116" i="4"/>
  <c r="F50" i="4"/>
  <c r="C53" i="3" l="1"/>
  <c r="C62" i="3" l="1"/>
  <c r="C60" i="3"/>
  <c r="C61" i="3" l="1"/>
  <c r="G61" i="3" s="1"/>
  <c r="F29" i="3" l="1"/>
  <c r="C45" i="3" l="1"/>
  <c r="C52" i="3"/>
  <c r="C51" i="3" l="1"/>
  <c r="C50" i="3"/>
  <c r="C43" i="3"/>
  <c r="C44" i="3"/>
  <c r="G51" i="3" l="1"/>
  <c r="G55" i="3" s="1"/>
  <c r="G44" i="3"/>
</calcChain>
</file>

<file path=xl/comments1.xml><?xml version="1.0" encoding="utf-8"?>
<comments xmlns="http://schemas.openxmlformats.org/spreadsheetml/2006/main">
  <authors>
    <author>Davide Cicchini</author>
    <author>DELL1</author>
  </authors>
  <commentList>
    <comment ref="B28" authorId="0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somma degli spessori delle due facce</t>
        </r>
      </text>
    </comment>
    <comment ref="C90" authorId="1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Nel caso di copertura piana</t>
        </r>
      </text>
    </comment>
    <comment ref="C148" authorId="1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Nel caso di copertura piana</t>
        </r>
      </text>
    </comment>
    <comment ref="B253" authorId="0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somma interno più esterno</t>
        </r>
      </text>
    </comment>
    <comment ref="B291" authorId="0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somma interno più esterno</t>
        </r>
      </text>
    </comment>
  </commentList>
</comments>
</file>

<file path=xl/sharedStrings.xml><?xml version="1.0" encoding="utf-8"?>
<sst xmlns="http://schemas.openxmlformats.org/spreadsheetml/2006/main" count="534" uniqueCount="217">
  <si>
    <t>Gk1</t>
  </si>
  <si>
    <r>
      <t>kN/m</t>
    </r>
    <r>
      <rPr>
        <sz val="11"/>
        <color theme="1"/>
        <rFont val="Calibri"/>
        <family val="2"/>
      </rPr>
      <t>²</t>
    </r>
  </si>
  <si>
    <t>Gk2</t>
  </si>
  <si>
    <t>FOLLA</t>
  </si>
  <si>
    <t>Qk1</t>
  </si>
  <si>
    <t>NEVE</t>
  </si>
  <si>
    <t>CARATTERISTICA</t>
  </si>
  <si>
    <t>SISMICA</t>
  </si>
  <si>
    <t>FREQUENTE</t>
  </si>
  <si>
    <t>QUASI PERMANENTE</t>
  </si>
  <si>
    <t>Qk2</t>
  </si>
  <si>
    <t>SLU SFAVOREVOLE</t>
  </si>
  <si>
    <t>SLU FAVOREVOLE</t>
  </si>
  <si>
    <t>Peso specifico massetto</t>
  </si>
  <si>
    <r>
      <t>kN/m</t>
    </r>
    <r>
      <rPr>
        <b/>
        <sz val="11"/>
        <color rgb="FF0070C0"/>
        <rFont val="Calibri"/>
        <family val="2"/>
      </rPr>
      <t>²</t>
    </r>
  </si>
  <si>
    <r>
      <t>kN/m</t>
    </r>
    <r>
      <rPr>
        <vertAlign val="superscript"/>
        <sz val="11"/>
        <color theme="1"/>
        <rFont val="Times New Roman"/>
        <family val="1"/>
      </rPr>
      <t>2</t>
    </r>
  </si>
  <si>
    <t>MATERIALI</t>
  </si>
  <si>
    <t>PESO</t>
  </si>
  <si>
    <t>Calcestruzzo armato</t>
  </si>
  <si>
    <r>
      <t>kN/m</t>
    </r>
    <r>
      <rPr>
        <vertAlign val="superscript"/>
        <sz val="11"/>
        <color theme="1"/>
        <rFont val="Times New Roman"/>
        <family val="1"/>
      </rPr>
      <t>3</t>
    </r>
  </si>
  <si>
    <t>Massetto (malta di cemento)</t>
  </si>
  <si>
    <t>Coppi in laterizio</t>
  </si>
  <si>
    <t>kN/m</t>
  </si>
  <si>
    <t>Laterizi</t>
  </si>
  <si>
    <t xml:space="preserve">Calcestruzzo </t>
  </si>
  <si>
    <t>I carichi sono moltiplicati per i coefficienti che derivano dalle combinazioni</t>
  </si>
  <si>
    <t>scelte dall'utente.</t>
  </si>
  <si>
    <t>Ing. Davide Cicchini</t>
  </si>
  <si>
    <t>www.davidecicchini.it</t>
  </si>
  <si>
    <t>Coefficienti  definiti dalla combinazione:</t>
  </si>
  <si>
    <r>
      <t>Q</t>
    </r>
    <r>
      <rPr>
        <b/>
        <sz val="8"/>
        <color theme="1"/>
        <rFont val="Calibri"/>
        <family val="2"/>
        <scheme val="minor"/>
      </rPr>
      <t>k1</t>
    </r>
  </si>
  <si>
    <r>
      <t>Q</t>
    </r>
    <r>
      <rPr>
        <b/>
        <sz val="8"/>
        <color theme="1"/>
        <rFont val="Calibri"/>
        <family val="2"/>
        <scheme val="minor"/>
      </rPr>
      <t>k2</t>
    </r>
  </si>
  <si>
    <t>Si possono modificare solo le caselle con il bordo doppio</t>
  </si>
  <si>
    <t>base</t>
  </si>
  <si>
    <t>altezza</t>
  </si>
  <si>
    <t>CORDOLO 35X24</t>
  </si>
  <si>
    <t>Categoria A Ambienti ad uso residenziale</t>
  </si>
  <si>
    <t>Categoria B Uffici</t>
  </si>
  <si>
    <t>Categoria C Ambienti suscettibili ad affollamento</t>
  </si>
  <si>
    <t>Categoria D Ambienti ad uso commerciale</t>
  </si>
  <si>
    <t>Categoria E Biblioteche, Archivi, Magazzini e ambienti ad uso industriale</t>
  </si>
  <si>
    <t>Vento</t>
  </si>
  <si>
    <r>
      <t xml:space="preserve">Neve (a quota </t>
    </r>
    <r>
      <rPr>
        <sz val="11"/>
        <color theme="1"/>
        <rFont val="Calibri"/>
        <family val="2"/>
      </rPr>
      <t>≤ 1000 m s.l.m.)</t>
    </r>
  </si>
  <si>
    <r>
      <t xml:space="preserve">Neve (a quota </t>
    </r>
    <r>
      <rPr>
        <sz val="11"/>
        <color theme="1"/>
        <rFont val="Times New Roman"/>
        <family val="1"/>
      </rPr>
      <t>˃</t>
    </r>
    <r>
      <rPr>
        <sz val="11"/>
        <color theme="1"/>
        <rFont val="Calibri"/>
        <family val="2"/>
      </rPr>
      <t xml:space="preserve"> 1000 m s.l.m.)</t>
    </r>
  </si>
  <si>
    <t>Variazioni termiche</t>
  </si>
  <si>
    <r>
      <t xml:space="preserve">Categoria F Rimesse e parcheggi ( per autoveicoli di peso </t>
    </r>
    <r>
      <rPr>
        <sz val="11"/>
        <color theme="1"/>
        <rFont val="Calibri"/>
        <family val="2"/>
      </rPr>
      <t>≤ 30kN)</t>
    </r>
  </si>
  <si>
    <t>Categoria H Coperture</t>
  </si>
  <si>
    <r>
      <t xml:space="preserve">Categoria G Rimesse e parcheggi ( per autoveicoli di peso </t>
    </r>
    <r>
      <rPr>
        <sz val="11"/>
        <color theme="1"/>
        <rFont val="Times New Roman"/>
        <family val="1"/>
      </rPr>
      <t>˃</t>
    </r>
    <r>
      <rPr>
        <sz val="11"/>
        <color theme="1"/>
        <rFont val="Calibri"/>
        <family val="2"/>
      </rPr>
      <t xml:space="preserve"> 30kN)</t>
    </r>
  </si>
  <si>
    <r>
      <rPr>
        <b/>
        <sz val="14"/>
        <color theme="1"/>
        <rFont val="Calibri"/>
        <family val="2"/>
      </rPr>
      <t>Ψ</t>
    </r>
    <r>
      <rPr>
        <b/>
        <sz val="8"/>
        <color theme="1"/>
        <rFont val="Calibri"/>
        <family val="2"/>
      </rPr>
      <t>0j</t>
    </r>
  </si>
  <si>
    <r>
      <rPr>
        <b/>
        <sz val="14"/>
        <color theme="1"/>
        <rFont val="Calibri"/>
        <family val="2"/>
      </rPr>
      <t>Ψ</t>
    </r>
    <r>
      <rPr>
        <b/>
        <sz val="8"/>
        <color theme="1"/>
        <rFont val="Calibri"/>
        <family val="2"/>
      </rPr>
      <t>1j</t>
    </r>
  </si>
  <si>
    <r>
      <rPr>
        <b/>
        <sz val="14"/>
        <color theme="1"/>
        <rFont val="Calibri"/>
        <family val="2"/>
      </rPr>
      <t>Ψ</t>
    </r>
    <r>
      <rPr>
        <b/>
        <sz val="8"/>
        <color theme="1"/>
        <rFont val="Calibri"/>
        <family val="2"/>
      </rPr>
      <t>2j</t>
    </r>
  </si>
  <si>
    <t>Categoria/Azione Variabile</t>
  </si>
  <si>
    <t>carichi permanenti</t>
  </si>
  <si>
    <t>carichi permanenti non strutturali</t>
  </si>
  <si>
    <t>carichi variabili</t>
  </si>
  <si>
    <t>STR</t>
  </si>
  <si>
    <t>FAVOREVOLE</t>
  </si>
  <si>
    <t>SFAVOREVOLE</t>
  </si>
  <si>
    <r>
      <rPr>
        <b/>
        <sz val="14"/>
        <color theme="1"/>
        <rFont val="Calibri"/>
        <family val="2"/>
      </rPr>
      <t>γ</t>
    </r>
    <r>
      <rPr>
        <sz val="8"/>
        <color theme="1"/>
        <rFont val="Calibri"/>
        <family val="2"/>
      </rPr>
      <t>G1</t>
    </r>
  </si>
  <si>
    <r>
      <t>γ</t>
    </r>
    <r>
      <rPr>
        <b/>
        <sz val="8"/>
        <color theme="1"/>
        <rFont val="Calibri"/>
        <family val="2"/>
      </rPr>
      <t>G2</t>
    </r>
  </si>
  <si>
    <r>
      <rPr>
        <b/>
        <sz val="14"/>
        <color theme="1"/>
        <rFont val="Calibri"/>
        <family val="2"/>
      </rPr>
      <t>γ</t>
    </r>
    <r>
      <rPr>
        <b/>
        <sz val="8"/>
        <color theme="1"/>
        <rFont val="Calibri"/>
        <family val="2"/>
      </rPr>
      <t>Qi</t>
    </r>
  </si>
  <si>
    <r>
      <t>G</t>
    </r>
    <r>
      <rPr>
        <b/>
        <vertAlign val="subscript"/>
        <sz val="11"/>
        <color theme="1"/>
        <rFont val="Calibri"/>
        <family val="2"/>
        <scheme val="minor"/>
      </rPr>
      <t>1</t>
    </r>
  </si>
  <si>
    <r>
      <t>G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</si>
  <si>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rPr>
        <b/>
        <sz val="14"/>
        <color theme="1"/>
        <rFont val="Calibri"/>
        <family val="2"/>
      </rPr>
      <t>γ</t>
    </r>
    <r>
      <rPr>
        <sz val="8"/>
        <color theme="1"/>
        <rFont val="Calibri"/>
        <family val="2"/>
      </rPr>
      <t>P</t>
    </r>
  </si>
  <si>
    <t>γG1*G1 + γG2*G1 + γp*P+ γQ1*Qk1 + γQ2*Ψ02*Qk2 +γQ3*Ψ03*Qk3 +….</t>
  </si>
  <si>
    <t>G1 + G1 + P+ Qk1 + Ψ02*Qk2 +Ψ03*Qk3 +….</t>
  </si>
  <si>
    <t>G1 + G1 + P+ Ψ11*Qk1 + Ψ22*Qk2 +Ψ23*Qk3 +….</t>
  </si>
  <si>
    <t>G1 + G1 + P+ Ψ21*Qk1 + Ψ22*Qk2 +Ψ23*Qk3 +….</t>
  </si>
  <si>
    <t>E+G1 + G1 + P+ Ψ21*Qk1 + Ψ22*Qk2 +Ψ23*Qk3 +….</t>
  </si>
  <si>
    <t xml:space="preserve">G1 </t>
  </si>
  <si>
    <t>CARICO DEFINITO DALLA COMBINAZIONE</t>
  </si>
  <si>
    <t>→→</t>
  </si>
  <si>
    <t>1.DEFINIZIONE DEI DATI</t>
  </si>
  <si>
    <t>COMBINAZIONE :</t>
  </si>
  <si>
    <r>
      <t>Q</t>
    </r>
    <r>
      <rPr>
        <sz val="8"/>
        <color theme="1"/>
        <rFont val="Calibri"/>
        <family val="2"/>
        <scheme val="minor"/>
      </rPr>
      <t>k,neve</t>
    </r>
  </si>
  <si>
    <t>CARICO VARIABILE FONDAMENTALE:</t>
  </si>
  <si>
    <t>2.CALCOLO CARICO SECONDO LA COMBINAZIONE SCELTA</t>
  </si>
  <si>
    <r>
      <t>G</t>
    </r>
    <r>
      <rPr>
        <b/>
        <sz val="8"/>
        <color theme="1"/>
        <rFont val="Calibri"/>
        <family val="2"/>
        <scheme val="minor"/>
      </rPr>
      <t>1</t>
    </r>
  </si>
  <si>
    <r>
      <t>G</t>
    </r>
    <r>
      <rPr>
        <b/>
        <sz val="8"/>
        <color theme="1"/>
        <rFont val="Calibri"/>
        <family val="2"/>
        <scheme val="minor"/>
      </rPr>
      <t>2</t>
    </r>
  </si>
  <si>
    <t>+</t>
  </si>
  <si>
    <r>
      <t>Q</t>
    </r>
    <r>
      <rPr>
        <sz val="8"/>
        <color theme="1"/>
        <rFont val="Calibri"/>
        <family val="2"/>
        <scheme val="minor"/>
      </rPr>
      <t>k,folla</t>
    </r>
  </si>
  <si>
    <r>
      <t>Carico variabile (Q</t>
    </r>
    <r>
      <rPr>
        <b/>
        <vertAlign val="subscript"/>
        <sz val="11"/>
        <color theme="1"/>
        <rFont val="Calibri"/>
        <family val="2"/>
        <scheme val="minor"/>
      </rPr>
      <t>k,neve</t>
    </r>
    <r>
      <rPr>
        <b/>
        <sz val="11"/>
        <color theme="1"/>
        <rFont val="Calibri"/>
        <family val="2"/>
        <scheme val="minor"/>
      </rPr>
      <t>)</t>
    </r>
  </si>
  <si>
    <t>VARIABILE</t>
  </si>
  <si>
    <t>PERMANENTE STRUTTURALE</t>
  </si>
  <si>
    <t>PERMANENTE NON STRUTTURALE</t>
  </si>
  <si>
    <t>Neve (a quota ≤ 1000 m s.l.m.)</t>
  </si>
  <si>
    <t>CATEGORIA AZIONE VARIABILE FOLLA:</t>
  </si>
  <si>
    <t>COEFFICIENTI PER COMBINAZIONE SLU</t>
  </si>
  <si>
    <t>CATEGORIA AZIONE VARIABILE NEVE:</t>
  </si>
  <si>
    <t>SOLAIO DI COPERTURA 16+4</t>
  </si>
  <si>
    <t>Peso specifico del calcestruzzo</t>
  </si>
  <si>
    <t>Peso specifico del pavimento</t>
  </si>
  <si>
    <t>Peso specifico dell'intonaco</t>
  </si>
  <si>
    <t>Peso specifico dei pavimenti</t>
  </si>
  <si>
    <t>→</t>
  </si>
  <si>
    <r>
      <t>kN/m</t>
    </r>
    <r>
      <rPr>
        <sz val="11"/>
        <rFont val="Calibri"/>
        <family val="2"/>
      </rPr>
      <t>²</t>
    </r>
  </si>
  <si>
    <t>Larghezza</t>
  </si>
  <si>
    <t>Lunghezza</t>
  </si>
  <si>
    <t>Pezzi a metro quadrato</t>
  </si>
  <si>
    <t>Altezza</t>
  </si>
  <si>
    <t>larghezza travetto</t>
  </si>
  <si>
    <t>Peso specifico del calcestruzzo armato:</t>
  </si>
  <si>
    <r>
      <t xml:space="preserve">H </t>
    </r>
    <r>
      <rPr>
        <sz val="9"/>
        <color theme="1"/>
        <rFont val="Calibri"/>
        <family val="2"/>
        <scheme val="minor"/>
      </rPr>
      <t>tramezzo</t>
    </r>
  </si>
  <si>
    <t>Coefficiente correttivo per misurazioni proiettate (direttamente in pianta):</t>
  </si>
  <si>
    <t>SOLAIO 20+5</t>
  </si>
  <si>
    <t>Pignatte (foratura&lt;45%)</t>
  </si>
  <si>
    <t>Interasse dei travetti</t>
  </si>
  <si>
    <t>Foratini in laterizio da 8cm</t>
  </si>
  <si>
    <t>Peso specifico delle pignatte</t>
  </si>
  <si>
    <t>Dimensioni del calcestruzzo:</t>
  </si>
  <si>
    <t>Spessore intonaco</t>
  </si>
  <si>
    <t>Spessore massetto</t>
  </si>
  <si>
    <t>Riepilogo pesi specifici di calcolo:</t>
  </si>
  <si>
    <t>Marmo/Granito</t>
  </si>
  <si>
    <t>Spessore Pavimento</t>
  </si>
  <si>
    <t>Peso a metro quadrato della nervatura</t>
  </si>
  <si>
    <t>Peso a metro quadrato delle pignatte</t>
  </si>
  <si>
    <t>Peso a metro quadrato dell'intonaco</t>
  </si>
  <si>
    <t>Peso a metro quadrato del massetto</t>
  </si>
  <si>
    <t>Dimensioni tramezzi:</t>
  </si>
  <si>
    <t>Dimensioni della pignatta:</t>
  </si>
  <si>
    <t>Intonaco (malta di calce+cemento)</t>
  </si>
  <si>
    <t>Malta di cemento</t>
  </si>
  <si>
    <t>Peso specifico del calcestruzzo armato</t>
  </si>
  <si>
    <t xml:space="preserve">Peso specifico dell'intonaco </t>
  </si>
  <si>
    <t>Peso a metro quadrato della soletta</t>
  </si>
  <si>
    <t>SOLETTA PIENA (Balconi)</t>
  </si>
  <si>
    <t>Peso specifico dei forati (tramezzi)</t>
  </si>
  <si>
    <t>PESI</t>
  </si>
  <si>
    <t>Peso a metro quadrato dei tramezzi</t>
  </si>
  <si>
    <t>Peso lineare dei tramezzi</t>
  </si>
  <si>
    <t>Peso a metro quadrato dei pavimenti</t>
  </si>
  <si>
    <t>Carico Permenente Portato (G2)</t>
  </si>
  <si>
    <t>Carico Variabile (Qk,folla)</t>
  </si>
  <si>
    <t>A- Ambienti ad uso residenziale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</si>
  <si>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-Rimesse e pracheggi, con transito di mezzi fino a 30 kN</t>
    </r>
  </si>
  <si>
    <r>
      <rPr>
        <b/>
        <sz val="11"/>
        <color theme="1"/>
        <rFont val="Calibri"/>
        <family val="2"/>
        <scheme val="minor"/>
      </rPr>
      <t>B1</t>
    </r>
    <r>
      <rPr>
        <sz val="11"/>
        <color theme="1"/>
        <rFont val="Calibri"/>
        <family val="2"/>
        <scheme val="minor"/>
      </rPr>
      <t>-Uffici non aperti al pubblico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</si>
  <si>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- Ambienti ad uso residenziale</t>
    </r>
  </si>
  <si>
    <r>
      <rPr>
        <b/>
        <sz val="11"/>
        <color theme="1"/>
        <rFont val="Calibri"/>
        <family val="2"/>
        <scheme val="minor"/>
      </rPr>
      <t>B2</t>
    </r>
    <r>
      <rPr>
        <sz val="11"/>
        <color theme="1"/>
        <rFont val="Calibri"/>
        <family val="2"/>
        <scheme val="minor"/>
      </rPr>
      <t>-Uffici aperti al pubblico</t>
    </r>
  </si>
  <si>
    <r>
      <rPr>
        <b/>
        <sz val="11"/>
        <color theme="1"/>
        <rFont val="Calibri"/>
        <family val="2"/>
        <scheme val="minor"/>
      </rPr>
      <t>C1</t>
    </r>
    <r>
      <rPr>
        <sz val="11"/>
        <color theme="1"/>
        <rFont val="Calibri"/>
        <family val="2"/>
        <scheme val="minor"/>
      </rPr>
      <t>-Ospedali, ristoranti banche, caffè, scuole</t>
    </r>
  </si>
  <si>
    <r>
      <rPr>
        <b/>
        <sz val="11"/>
        <color theme="1"/>
        <rFont val="Calibri"/>
        <family val="2"/>
        <scheme val="minor"/>
      </rPr>
      <t xml:space="preserve"> H1</t>
    </r>
    <r>
      <rPr>
        <sz val="11"/>
        <color theme="1"/>
        <rFont val="Calibri"/>
        <family val="2"/>
        <scheme val="minor"/>
      </rPr>
      <t>-Coperture accessibili per sola manutenzione</t>
    </r>
  </si>
  <si>
    <r>
      <rPr>
        <b/>
        <sz val="11"/>
        <color theme="1"/>
        <rFont val="Calibri"/>
        <family val="2"/>
        <scheme val="minor"/>
      </rPr>
      <t>C2</t>
    </r>
    <r>
      <rPr>
        <sz val="11"/>
        <color theme="1"/>
        <rFont val="Calibri"/>
        <family val="2"/>
        <scheme val="minor"/>
      </rPr>
      <t>-Balconi, ballatoi e scale comuni, sale convegni, cinema, teatri, luoghi di culto, tribune con posti fissi</t>
    </r>
  </si>
  <si>
    <r>
      <rPr>
        <b/>
        <sz val="11"/>
        <color theme="1"/>
        <rFont val="Calibri"/>
        <family val="2"/>
        <scheme val="minor"/>
      </rPr>
      <t>C3</t>
    </r>
    <r>
      <rPr>
        <sz val="11"/>
        <color theme="1"/>
        <rFont val="Calibri"/>
        <family val="2"/>
        <scheme val="minor"/>
      </rPr>
      <t>-Ambienti privi di ostacoli per il libero movimento delle persone suscettibili ad affollamento</t>
    </r>
  </si>
  <si>
    <t xml:space="preserve"> H1-Coperture accessibili per sola manutenzione</t>
  </si>
  <si>
    <t>C2-Balconi, ballatoi e scale comuni, sale convegni, cinema, teatri, luoghi di culto, tribune con posti fissi</t>
  </si>
  <si>
    <r>
      <rPr>
        <b/>
        <sz val="11"/>
        <color theme="1"/>
        <rFont val="Calibri"/>
        <family val="2"/>
        <scheme val="minor"/>
      </rPr>
      <t>D1</t>
    </r>
    <r>
      <rPr>
        <sz val="11"/>
        <color theme="1"/>
        <rFont val="Calibri"/>
        <family val="2"/>
        <scheme val="minor"/>
      </rPr>
      <t>-Negozi</t>
    </r>
  </si>
  <si>
    <r>
      <rPr>
        <b/>
        <sz val="11"/>
        <color theme="1"/>
        <rFont val="Calibri"/>
        <family val="2"/>
        <scheme val="minor"/>
      </rPr>
      <t>D2</t>
    </r>
    <r>
      <rPr>
        <sz val="11"/>
        <color theme="1"/>
        <rFont val="Calibri"/>
        <family val="2"/>
        <scheme val="minor"/>
      </rPr>
      <t>-Centri commerciali, mercati, grandi magazzini, librerie</t>
    </r>
  </si>
  <si>
    <r>
      <rPr>
        <b/>
        <sz val="11"/>
        <color theme="1"/>
        <rFont val="Calibri"/>
        <family val="2"/>
        <scheme val="minor"/>
      </rPr>
      <t>E1</t>
    </r>
    <r>
      <rPr>
        <sz val="11"/>
        <color theme="1"/>
        <rFont val="Calibri"/>
        <family val="2"/>
        <scheme val="minor"/>
      </rPr>
      <t>-Biblioteche, archivi, magazzini, depositi e laboratori manufatturieri</t>
    </r>
  </si>
  <si>
    <t>Dimensioni delle finiture:</t>
  </si>
  <si>
    <t>Peso specifico dei coppi</t>
  </si>
  <si>
    <t>Peso a metro quadrato dei coppi</t>
  </si>
  <si>
    <r>
      <t>Carico Variabile (Q</t>
    </r>
    <r>
      <rPr>
        <b/>
        <sz val="8"/>
        <color theme="1"/>
        <rFont val="Calibri"/>
        <family val="2"/>
        <scheme val="minor"/>
      </rPr>
      <t>k,folla</t>
    </r>
    <r>
      <rPr>
        <b/>
        <sz val="11"/>
        <color theme="1"/>
        <rFont val="Calibri"/>
        <family val="2"/>
        <scheme val="minor"/>
      </rPr>
      <t>)</t>
    </r>
  </si>
  <si>
    <t>Carico Permenente Portante (G1)</t>
  </si>
  <si>
    <t xml:space="preserve">Spessore pavimento </t>
  </si>
  <si>
    <t>Spessore del getto</t>
  </si>
  <si>
    <t>TRAVE 30X50</t>
  </si>
  <si>
    <t>PILASTRO 40X50</t>
  </si>
  <si>
    <t>Luce netta</t>
  </si>
  <si>
    <t>kN</t>
  </si>
  <si>
    <t>Peso della trave a metro lineare</t>
  </si>
  <si>
    <t>Peso del pilastro a metro lineare</t>
  </si>
  <si>
    <t>SETTO 150X20</t>
  </si>
  <si>
    <t>Peso totale del pilastro</t>
  </si>
  <si>
    <t>Riduzione bucature</t>
  </si>
  <si>
    <t>Spessore cappotto</t>
  </si>
  <si>
    <t>Peso del setto a metro quadrato</t>
  </si>
  <si>
    <t>TAMPONATURE</t>
  </si>
  <si>
    <t>Totale a metro quadrato</t>
  </si>
  <si>
    <t>Dimensioni del blocco:</t>
  </si>
  <si>
    <t>Peso a metro lineare della tamponatura</t>
  </si>
  <si>
    <t>Peso a metro lineare dell'intonaco</t>
  </si>
  <si>
    <t>Dimensioni della tamponatura:</t>
  </si>
  <si>
    <t>Altezza della tamponatura</t>
  </si>
  <si>
    <t>Totale a metro lineare</t>
  </si>
  <si>
    <t xml:space="preserve">Peso a metro quadrato </t>
  </si>
  <si>
    <t>Peso specifico del pannello in</t>
  </si>
  <si>
    <t>Forati (foratura&lt;55%)</t>
  </si>
  <si>
    <t>Peso a metro quadrato del</t>
  </si>
  <si>
    <t xml:space="preserve">Peso a metro lineare del </t>
  </si>
  <si>
    <t>Il file permette l'analisi dei carichi per i solai in laterocemento, travi, pilastri,</t>
  </si>
  <si>
    <t>setti e tamponature.</t>
  </si>
  <si>
    <t>←</t>
  </si>
  <si>
    <t>Peso del cordolo a metro lineare</t>
  </si>
  <si>
    <t>Peso specifico dei laterizi</t>
  </si>
  <si>
    <t>Carico Permanente Portato (G2)</t>
  </si>
  <si>
    <t>Totale G1</t>
  </si>
  <si>
    <t>Altezza soletta</t>
  </si>
  <si>
    <t>Tipo pavimento</t>
  </si>
  <si>
    <t>Forato</t>
  </si>
  <si>
    <t>Totale G2</t>
  </si>
  <si>
    <t>Inclinazione copertura</t>
  </si>
  <si>
    <t>Larghezza travetto</t>
  </si>
  <si>
    <t>Poliuretano espanso</t>
  </si>
  <si>
    <t>Lana di roccia+catrame</t>
  </si>
  <si>
    <t>DM 2008 3.3.3.1  (tramezzi spalmati sul solaio)</t>
  </si>
  <si>
    <t>Cotto, Gres porcellanato</t>
  </si>
  <si>
    <t>Carico Permanente Portante (G1)</t>
  </si>
  <si>
    <t>Totale a metro quadrato G2</t>
  </si>
  <si>
    <t>Peso del getto (G1)</t>
  </si>
  <si>
    <t>Base</t>
  </si>
  <si>
    <t>G1</t>
  </si>
  <si>
    <t>G2</t>
  </si>
  <si>
    <t>QK1</t>
  </si>
  <si>
    <t>QK2</t>
  </si>
  <si>
    <t>P</t>
  </si>
  <si>
    <t>VENTO</t>
  </si>
  <si>
    <t>TEMPERATURA</t>
  </si>
  <si>
    <t>ECCEZIONALE</t>
  </si>
  <si>
    <t>QK3</t>
  </si>
  <si>
    <t>Q4</t>
  </si>
  <si>
    <t>E</t>
  </si>
  <si>
    <t>A</t>
  </si>
  <si>
    <t>versione 1.1</t>
  </si>
  <si>
    <t>1.1 SCELTA  DELLA COMBINAZIONE:</t>
  </si>
  <si>
    <t>1.2 SCELTA  DELLA CATEGORIA PER IL VARIABILE FOLLA:</t>
  </si>
  <si>
    <t>1.3 SCELTA  DELLA CATEGORIA PER IL VARIABILE NEVE:</t>
  </si>
  <si>
    <t>1.3 SCELTA  DEL CARICO VARIABILE PRINCIPALE: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</si>
</sst>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0.000"/>
    <numFmt numFmtId="165" formatCode="0.0"/>
    <numFmt numFmtId="166" formatCode="0.00&quot; m&quot;"/>
    <numFmt numFmtId="167" formatCode="0.00&quot; kN/m³&quot;"/>
    <numFmt numFmtId="168" formatCode="0.00&quot; kN/m²&quot;"/>
    <numFmt numFmtId="169" formatCode="0.00&quot; kN/m&quot;"/>
    <numFmt numFmtId="170" formatCode="0.00&quot;   X&quot;"/>
    <numFmt numFmtId="171" formatCode="&quot;=  &quot;0.00"/>
    <numFmt numFmtId="172" formatCode="0.00&quot;   +&quot;"/>
    <numFmt numFmtId="173" formatCode="0&quot; °&quot;"/>
    <numFmt numFmtId="174" formatCode="0.000&quot; m&quot;"/>
    <numFmt numFmtId="175" formatCode="0.00&quot; kN&quot;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70C0"/>
      <name val="Calibri"/>
      <family val="2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b/>
      <vertAlign val="sub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rgb="FFFF0000"/>
      <name val="Arial"/>
      <family val="2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00B050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/>
      <right/>
      <top/>
      <bottom style="thin">
        <color rgb="FFFF0000"/>
      </bottom>
      <diagonal/>
    </border>
    <border>
      <left style="mediumDashed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0" fillId="0" borderId="0" applyNumberFormat="0" applyFill="0" applyBorder="0" applyAlignment="0" applyProtection="0"/>
  </cellStyleXfs>
  <cellXfs count="163">
    <xf numFmtId="0" fontId="0" fillId="0" borderId="0" xfId="0"/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Alignment="1" applyProtection="1"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2" fontId="10" fillId="0" borderId="0" xfId="0" applyNumberFormat="1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2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>
      <alignment horizontal="center" vertical="center"/>
    </xf>
    <xf numFmtId="0" fontId="26" fillId="0" borderId="13" xfId="0" applyFont="1" applyBorder="1" applyAlignment="1" applyProtection="1"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1" fillId="0" borderId="8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15" fillId="0" borderId="4" xfId="0" applyFont="1" applyBorder="1" applyAlignment="1" applyProtection="1">
      <alignment horizontal="center" vertical="center"/>
      <protection hidden="1"/>
    </xf>
    <xf numFmtId="0" fontId="15" fillId="0" borderId="5" xfId="0" applyFont="1" applyBorder="1" applyAlignment="1" applyProtection="1">
      <alignment horizontal="center" vertical="center"/>
      <protection hidden="1"/>
    </xf>
    <xf numFmtId="2" fontId="15" fillId="0" borderId="2" xfId="0" applyNumberFormat="1" applyFont="1" applyBorder="1" applyAlignment="1" applyProtection="1">
      <alignment horizontal="center" vertical="center"/>
      <protection locked="0"/>
    </xf>
    <xf numFmtId="2" fontId="15" fillId="0" borderId="2" xfId="0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0" fillId="0" borderId="13" xfId="0" applyBorder="1" applyProtection="1">
      <protection hidden="1"/>
    </xf>
    <xf numFmtId="0" fontId="21" fillId="0" borderId="6" xfId="0" applyFont="1" applyBorder="1" applyAlignment="1" applyProtection="1">
      <alignment horizontal="center" vertical="center"/>
      <protection hidden="1"/>
    </xf>
    <xf numFmtId="0" fontId="24" fillId="0" borderId="6" xfId="0" applyFont="1" applyBorder="1" applyAlignment="1" applyProtection="1">
      <alignment horizontal="center" vertical="center"/>
      <protection hidden="1"/>
    </xf>
    <xf numFmtId="165" fontId="0" fillId="0" borderId="6" xfId="0" applyNumberForma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locked="0"/>
    </xf>
    <xf numFmtId="0" fontId="19" fillId="0" borderId="0" xfId="0" applyFont="1" applyProtection="1"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29" fillId="0" borderId="0" xfId="0" applyFont="1" applyProtection="1"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2" fontId="0" fillId="0" borderId="0" xfId="0" applyNumberFormat="1" applyFont="1" applyAlignment="1" applyProtection="1">
      <alignment horizontal="center" vertical="center"/>
      <protection hidden="1"/>
    </xf>
    <xf numFmtId="164" fontId="0" fillId="0" borderId="0" xfId="0" applyNumberFormat="1" applyFont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167" fontId="0" fillId="0" borderId="0" xfId="0" applyNumberFormat="1" applyAlignment="1" applyProtection="1">
      <alignment horizontal="center" vertical="center"/>
      <protection hidden="1"/>
    </xf>
    <xf numFmtId="168" fontId="0" fillId="0" borderId="0" xfId="0" applyNumberFormat="1" applyFont="1" applyFill="1" applyBorder="1" applyAlignment="1" applyProtection="1">
      <alignment horizontal="center" vertical="center"/>
      <protection hidden="1"/>
    </xf>
    <xf numFmtId="166" fontId="0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Protection="1">
      <protection hidden="1"/>
    </xf>
    <xf numFmtId="169" fontId="0" fillId="0" borderId="0" xfId="0" applyNumberFormat="1" applyFont="1" applyFill="1" applyBorder="1" applyAlignment="1" applyProtection="1">
      <alignment horizontal="center" vertical="center"/>
      <protection hidden="1"/>
    </xf>
    <xf numFmtId="165" fontId="0" fillId="0" borderId="0" xfId="0" applyNumberFormat="1"/>
    <xf numFmtId="165" fontId="0" fillId="0" borderId="0" xfId="0" applyNumberFormat="1" applyFill="1" applyBorder="1"/>
    <xf numFmtId="168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21" xfId="0" applyFont="1" applyBorder="1" applyAlignment="1" applyProtection="1">
      <alignment horizontal="center" vertical="center"/>
      <protection hidden="1"/>
    </xf>
    <xf numFmtId="170" fontId="0" fillId="0" borderId="0" xfId="0" applyNumberFormat="1" applyFont="1" applyAlignment="1" applyProtection="1">
      <alignment horizontal="center" vertical="center"/>
      <protection hidden="1"/>
    </xf>
    <xf numFmtId="171" fontId="0" fillId="0" borderId="0" xfId="0" applyNumberFormat="1" applyFont="1" applyAlignment="1" applyProtection="1">
      <alignment horizontal="center" vertical="center"/>
      <protection hidden="1"/>
    </xf>
    <xf numFmtId="172" fontId="0" fillId="0" borderId="0" xfId="0" applyNumberFormat="1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32" fillId="0" borderId="0" xfId="0" applyFont="1" applyProtection="1">
      <protection hidden="1"/>
    </xf>
    <xf numFmtId="166" fontId="0" fillId="0" borderId="17" xfId="0" applyNumberFormat="1" applyFont="1" applyFill="1" applyBorder="1" applyAlignment="1" applyProtection="1">
      <alignment horizontal="center" vertical="center"/>
      <protection hidden="1"/>
    </xf>
    <xf numFmtId="166" fontId="0" fillId="0" borderId="15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175" fontId="0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horizontal="center" vertical="center"/>
      <protection hidden="1"/>
    </xf>
    <xf numFmtId="168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4" fillId="0" borderId="22" xfId="0" applyFont="1" applyFill="1" applyBorder="1" applyAlignment="1" applyProtection="1">
      <alignment horizontal="center" vertical="center"/>
      <protection hidden="1"/>
    </xf>
    <xf numFmtId="0" fontId="15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/>
      <protection hidden="1"/>
    </xf>
    <xf numFmtId="0" fontId="21" fillId="0" borderId="0" xfId="0" applyFont="1" applyBorder="1" applyAlignment="1">
      <alignment horizontal="center" vertical="center"/>
    </xf>
    <xf numFmtId="0" fontId="0" fillId="0" borderId="23" xfId="0" applyBorder="1" applyProtection="1">
      <protection hidden="1"/>
    </xf>
    <xf numFmtId="0" fontId="0" fillId="0" borderId="6" xfId="0" applyFill="1" applyBorder="1" applyAlignment="1" applyProtection="1">
      <alignment horizontal="center" vertical="center"/>
      <protection hidden="1"/>
    </xf>
    <xf numFmtId="0" fontId="20" fillId="0" borderId="0" xfId="2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hidden="1"/>
    </xf>
    <xf numFmtId="0" fontId="20" fillId="0" borderId="0" xfId="2" applyAlignment="1" applyProtection="1">
      <alignment horizontal="center"/>
      <protection hidden="1"/>
    </xf>
    <xf numFmtId="0" fontId="14" fillId="0" borderId="3" xfId="0" applyFont="1" applyFill="1" applyBorder="1" applyAlignment="1" applyProtection="1">
      <alignment horizontal="center" vertical="center"/>
      <protection hidden="1"/>
    </xf>
    <xf numFmtId="0" fontId="14" fillId="0" borderId="7" xfId="0" applyFont="1" applyFill="1" applyBorder="1" applyAlignment="1" applyProtection="1">
      <alignment horizontal="center" vertical="center"/>
      <protection hidden="1"/>
    </xf>
    <xf numFmtId="166" fontId="0" fillId="0" borderId="9" xfId="0" applyNumberFormat="1" applyFont="1" applyFill="1" applyBorder="1" applyAlignment="1" applyProtection="1">
      <alignment horizontal="center" vertical="center"/>
      <protection locked="0"/>
    </xf>
    <xf numFmtId="166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12" fillId="0" borderId="9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164" fontId="0" fillId="0" borderId="9" xfId="0" applyNumberFormat="1" applyFont="1" applyFill="1" applyBorder="1" applyAlignment="1" applyProtection="1">
      <alignment horizontal="center" vertical="center"/>
      <protection locked="0"/>
    </xf>
    <xf numFmtId="164" fontId="0" fillId="0" borderId="10" xfId="0" applyNumberFormat="1" applyFont="1" applyFill="1" applyBorder="1" applyAlignment="1" applyProtection="1">
      <alignment horizontal="center" vertical="center"/>
      <protection locked="0"/>
    </xf>
    <xf numFmtId="174" fontId="0" fillId="0" borderId="9" xfId="0" applyNumberFormat="1" applyFont="1" applyFill="1" applyBorder="1" applyAlignment="1" applyProtection="1">
      <alignment horizontal="center" vertical="center"/>
      <protection locked="0"/>
    </xf>
    <xf numFmtId="174" fontId="0" fillId="0" borderId="10" xfId="0" applyNumberFormat="1" applyFont="1" applyFill="1" applyBorder="1" applyAlignment="1" applyProtection="1">
      <alignment horizontal="center" vertical="center"/>
      <protection locked="0"/>
    </xf>
    <xf numFmtId="173" fontId="0" fillId="0" borderId="9" xfId="0" applyNumberFormat="1" applyFont="1" applyFill="1" applyBorder="1" applyAlignment="1" applyProtection="1">
      <alignment horizontal="center" vertical="center"/>
      <protection locked="0"/>
    </xf>
    <xf numFmtId="173" fontId="0" fillId="0" borderId="10" xfId="0" applyNumberFormat="1" applyFont="1" applyFill="1" applyBorder="1" applyAlignment="1" applyProtection="1">
      <alignment horizontal="center" vertical="center"/>
      <protection locked="0"/>
    </xf>
    <xf numFmtId="168" fontId="1" fillId="0" borderId="0" xfId="0" applyNumberFormat="1" applyFont="1" applyFill="1" applyBorder="1" applyAlignment="1" applyProtection="1">
      <alignment horizontal="center" vertical="center"/>
      <protection hidden="1"/>
    </xf>
    <xf numFmtId="2" fontId="0" fillId="0" borderId="9" xfId="0" applyNumberFormat="1" applyFont="1" applyFill="1" applyBorder="1" applyAlignment="1" applyProtection="1">
      <alignment horizontal="center" vertical="center"/>
      <protection locked="0"/>
    </xf>
    <xf numFmtId="2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left"/>
      <protection hidden="1"/>
    </xf>
    <xf numFmtId="0" fontId="26" fillId="0" borderId="13" xfId="0" applyFont="1" applyBorder="1" applyAlignment="1" applyProtection="1">
      <alignment horizontal="left"/>
      <protection hidden="1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 wrapText="1"/>
      <protection hidden="1"/>
    </xf>
    <xf numFmtId="0" fontId="28" fillId="0" borderId="0" xfId="0" applyFont="1" applyBorder="1" applyAlignment="1" applyProtection="1">
      <alignment horizontal="left" vertic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1" fillId="0" borderId="6" xfId="0" applyFont="1" applyBorder="1" applyAlignment="1">
      <alignment horizontal="center" vertical="center"/>
    </xf>
    <xf numFmtId="0" fontId="21" fillId="0" borderId="6" xfId="0" applyFont="1" applyFill="1" applyBorder="1" applyAlignment="1">
      <alignment horizontal="left" vertical="center"/>
    </xf>
  </cellXfs>
  <cellStyles count="3">
    <cellStyle name="Collegamento ipertestuale" xfId="2" builtinId="8"/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png"/><Relationship Id="rId11" Type="http://schemas.openxmlformats.org/officeDocument/2006/relationships/image" Target="../media/image12.jpeg"/><Relationship Id="rId5" Type="http://schemas.openxmlformats.org/officeDocument/2006/relationships/image" Target="../media/image6.png"/><Relationship Id="rId10" Type="http://schemas.openxmlformats.org/officeDocument/2006/relationships/image" Target="../media/image11.jp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6" Type="http://schemas.openxmlformats.org/officeDocument/2006/relationships/image" Target="../media/image21.PNG"/><Relationship Id="rId5" Type="http://schemas.openxmlformats.org/officeDocument/2006/relationships/image" Target="../media/image20.PNG"/><Relationship Id="rId4" Type="http://schemas.openxmlformats.org/officeDocument/2006/relationships/image" Target="../media/image1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161925</xdr:rowOff>
    </xdr:from>
    <xdr:to>
      <xdr:col>8</xdr:col>
      <xdr:colOff>567014</xdr:colOff>
      <xdr:row>3</xdr:row>
      <xdr:rowOff>127563</xdr:rowOff>
    </xdr:to>
    <xdr:pic>
      <xdr:nvPicPr>
        <xdr:cNvPr id="2" name="Immagine 1" descr="Cattura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8650" y="161925"/>
          <a:ext cx="4815164" cy="5371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314325</xdr:colOff>
      <xdr:row>3</xdr:row>
      <xdr:rowOff>118815</xdr:rowOff>
    </xdr:from>
    <xdr:to>
      <xdr:col>6</xdr:col>
      <xdr:colOff>514350</xdr:colOff>
      <xdr:row>9</xdr:row>
      <xdr:rowOff>5126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1450" y="690315"/>
          <a:ext cx="1114425" cy="943586"/>
        </a:xfrm>
        <a:prstGeom prst="rect">
          <a:avLst/>
        </a:prstGeom>
      </xdr:spPr>
    </xdr:pic>
    <xdr:clientData/>
  </xdr:twoCellAnchor>
  <xdr:oneCellAnchor>
    <xdr:from>
      <xdr:col>5</xdr:col>
      <xdr:colOff>352425</xdr:colOff>
      <xdr:row>72</xdr:row>
      <xdr:rowOff>38100</xdr:rowOff>
    </xdr:from>
    <xdr:ext cx="1000285" cy="846944"/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9550" y="13287375"/>
          <a:ext cx="1000285" cy="846944"/>
        </a:xfrm>
        <a:prstGeom prst="rect">
          <a:avLst/>
        </a:prstGeom>
      </xdr:spPr>
    </xdr:pic>
    <xdr:clientData/>
  </xdr:oneCellAnchor>
  <xdr:twoCellAnchor editAs="oneCell">
    <xdr:from>
      <xdr:col>5</xdr:col>
      <xdr:colOff>28575</xdr:colOff>
      <xdr:row>78</xdr:row>
      <xdr:rowOff>180975</xdr:rowOff>
    </xdr:from>
    <xdr:to>
      <xdr:col>6</xdr:col>
      <xdr:colOff>763687</xdr:colOff>
      <xdr:row>83</xdr:row>
      <xdr:rowOff>142233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95700" y="14573250"/>
          <a:ext cx="1649512" cy="913758"/>
        </a:xfrm>
        <a:prstGeom prst="rect">
          <a:avLst/>
        </a:prstGeom>
      </xdr:spPr>
    </xdr:pic>
    <xdr:clientData/>
  </xdr:twoCellAnchor>
  <xdr:twoCellAnchor editAs="oneCell">
    <xdr:from>
      <xdr:col>5</xdr:col>
      <xdr:colOff>28822</xdr:colOff>
      <xdr:row>10</xdr:row>
      <xdr:rowOff>76199</xdr:rowOff>
    </xdr:from>
    <xdr:to>
      <xdr:col>6</xdr:col>
      <xdr:colOff>815518</xdr:colOff>
      <xdr:row>15</xdr:row>
      <xdr:rowOff>132707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95947" y="1895474"/>
          <a:ext cx="1701096" cy="942333"/>
        </a:xfrm>
        <a:prstGeom prst="rect">
          <a:avLst/>
        </a:prstGeom>
      </xdr:spPr>
    </xdr:pic>
    <xdr:clientData/>
  </xdr:twoCellAnchor>
  <xdr:twoCellAnchor editAs="oneCell">
    <xdr:from>
      <xdr:col>5</xdr:col>
      <xdr:colOff>542927</xdr:colOff>
      <xdr:row>24</xdr:row>
      <xdr:rowOff>180975</xdr:rowOff>
    </xdr:from>
    <xdr:to>
      <xdr:col>6</xdr:col>
      <xdr:colOff>375731</xdr:colOff>
      <xdr:row>29</xdr:row>
      <xdr:rowOff>95249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0052" y="4543425"/>
          <a:ext cx="747204" cy="781049"/>
        </a:xfrm>
        <a:prstGeom prst="rect">
          <a:avLst/>
        </a:prstGeom>
      </xdr:spPr>
    </xdr:pic>
    <xdr:clientData/>
  </xdr:twoCellAnchor>
  <xdr:twoCellAnchor editAs="oneCell">
    <xdr:from>
      <xdr:col>5</xdr:col>
      <xdr:colOff>181385</xdr:colOff>
      <xdr:row>16</xdr:row>
      <xdr:rowOff>47623</xdr:rowOff>
    </xdr:from>
    <xdr:to>
      <xdr:col>6</xdr:col>
      <xdr:colOff>714375</xdr:colOff>
      <xdr:row>23</xdr:row>
      <xdr:rowOff>43326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848510" y="2943223"/>
          <a:ext cx="1447390" cy="1272053"/>
        </a:xfrm>
        <a:prstGeom prst="rect">
          <a:avLst/>
        </a:prstGeom>
      </xdr:spPr>
    </xdr:pic>
    <xdr:clientData/>
  </xdr:twoCellAnchor>
  <xdr:twoCellAnchor editAs="oneCell">
    <xdr:from>
      <xdr:col>5</xdr:col>
      <xdr:colOff>152114</xdr:colOff>
      <xdr:row>85</xdr:row>
      <xdr:rowOff>19049</xdr:rowOff>
    </xdr:from>
    <xdr:to>
      <xdr:col>6</xdr:col>
      <xdr:colOff>704063</xdr:colOff>
      <xdr:row>93</xdr:row>
      <xdr:rowOff>189622</xdr:rowOff>
    </xdr:to>
    <xdr:pic>
      <xdr:nvPicPr>
        <xdr:cNvPr id="8" name="Immagine 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819239" y="15744824"/>
          <a:ext cx="1466349" cy="1637423"/>
        </a:xfrm>
        <a:prstGeom prst="rect">
          <a:avLst/>
        </a:prstGeom>
      </xdr:spPr>
    </xdr:pic>
    <xdr:clientData/>
  </xdr:twoCellAnchor>
  <xdr:twoCellAnchor editAs="oneCell">
    <xdr:from>
      <xdr:col>5</xdr:col>
      <xdr:colOff>66819</xdr:colOff>
      <xdr:row>143</xdr:row>
      <xdr:rowOff>161925</xdr:rowOff>
    </xdr:from>
    <xdr:to>
      <xdr:col>6</xdr:col>
      <xdr:colOff>733090</xdr:colOff>
      <xdr:row>150</xdr:row>
      <xdr:rowOff>47625</xdr:rowOff>
    </xdr:to>
    <xdr:pic>
      <xdr:nvPicPr>
        <xdr:cNvPr id="9" name="Immagine 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733944" y="26689050"/>
          <a:ext cx="1580671" cy="1219200"/>
        </a:xfrm>
        <a:prstGeom prst="rect">
          <a:avLst/>
        </a:prstGeom>
      </xdr:spPr>
    </xdr:pic>
    <xdr:clientData/>
  </xdr:twoCellAnchor>
  <xdr:twoCellAnchor editAs="oneCell">
    <xdr:from>
      <xdr:col>5</xdr:col>
      <xdr:colOff>27371</xdr:colOff>
      <xdr:row>138</xdr:row>
      <xdr:rowOff>190498</xdr:rowOff>
    </xdr:from>
    <xdr:to>
      <xdr:col>6</xdr:col>
      <xdr:colOff>752446</xdr:colOff>
      <xdr:row>143</xdr:row>
      <xdr:rowOff>190499</xdr:rowOff>
    </xdr:to>
    <xdr:pic>
      <xdr:nvPicPr>
        <xdr:cNvPr id="10" name="Immagine 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694496" y="25765123"/>
          <a:ext cx="1639475" cy="952501"/>
        </a:xfrm>
        <a:prstGeom prst="rect">
          <a:avLst/>
        </a:prstGeom>
      </xdr:spPr>
    </xdr:pic>
    <xdr:clientData/>
  </xdr:twoCellAnchor>
  <xdr:twoCellAnchor editAs="oneCell">
    <xdr:from>
      <xdr:col>5</xdr:col>
      <xdr:colOff>133351</xdr:colOff>
      <xdr:row>183</xdr:row>
      <xdr:rowOff>9525</xdr:rowOff>
    </xdr:from>
    <xdr:to>
      <xdr:col>6</xdr:col>
      <xdr:colOff>771525</xdr:colOff>
      <xdr:row>186</xdr:row>
      <xdr:rowOff>171818</xdr:rowOff>
    </xdr:to>
    <xdr:pic>
      <xdr:nvPicPr>
        <xdr:cNvPr id="11" name="Immagine 1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800476" y="34004250"/>
          <a:ext cx="1552574" cy="733793"/>
        </a:xfrm>
        <a:prstGeom prst="rect">
          <a:avLst/>
        </a:prstGeom>
      </xdr:spPr>
    </xdr:pic>
    <xdr:clientData/>
  </xdr:twoCellAnchor>
  <xdr:twoCellAnchor editAs="oneCell">
    <xdr:from>
      <xdr:col>5</xdr:col>
      <xdr:colOff>238125</xdr:colOff>
      <xdr:row>248</xdr:row>
      <xdr:rowOff>152400</xdr:rowOff>
    </xdr:from>
    <xdr:to>
      <xdr:col>6</xdr:col>
      <xdr:colOff>436843</xdr:colOff>
      <xdr:row>253</xdr:row>
      <xdr:rowOff>114299</xdr:rowOff>
    </xdr:to>
    <xdr:pic>
      <xdr:nvPicPr>
        <xdr:cNvPr id="18" name="Immagine 17"/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715" b="23204"/>
        <a:stretch/>
      </xdr:blipFill>
      <xdr:spPr>
        <a:xfrm>
          <a:off x="3905250" y="47129700"/>
          <a:ext cx="1113118" cy="971549"/>
        </a:xfrm>
        <a:prstGeom prst="rect">
          <a:avLst/>
        </a:prstGeom>
      </xdr:spPr>
    </xdr:pic>
    <xdr:clientData/>
  </xdr:twoCellAnchor>
  <xdr:twoCellAnchor editAs="oneCell">
    <xdr:from>
      <xdr:col>5</xdr:col>
      <xdr:colOff>128587</xdr:colOff>
      <xdr:row>243</xdr:row>
      <xdr:rowOff>133349</xdr:rowOff>
    </xdr:from>
    <xdr:to>
      <xdr:col>6</xdr:col>
      <xdr:colOff>600075</xdr:colOff>
      <xdr:row>248</xdr:row>
      <xdr:rowOff>38099</xdr:rowOff>
    </xdr:to>
    <xdr:pic>
      <xdr:nvPicPr>
        <xdr:cNvPr id="14" name="Immagine 13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9562" y="46091474"/>
          <a:ext cx="1385888" cy="923925"/>
        </a:xfrm>
        <a:prstGeom prst="rect">
          <a:avLst/>
        </a:prstGeom>
      </xdr:spPr>
    </xdr:pic>
    <xdr:clientData/>
  </xdr:twoCellAnchor>
  <xdr:twoCellAnchor editAs="oneCell">
    <xdr:from>
      <xdr:col>5</xdr:col>
      <xdr:colOff>314324</xdr:colOff>
      <xdr:row>281</xdr:row>
      <xdr:rowOff>196956</xdr:rowOff>
    </xdr:from>
    <xdr:to>
      <xdr:col>6</xdr:col>
      <xdr:colOff>457199</xdr:colOff>
      <xdr:row>285</xdr:row>
      <xdr:rowOff>161924</xdr:rowOff>
    </xdr:to>
    <xdr:pic>
      <xdr:nvPicPr>
        <xdr:cNvPr id="15" name="Immagine 1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5299" y="53565531"/>
          <a:ext cx="1057275" cy="793643"/>
        </a:xfrm>
        <a:prstGeom prst="rect">
          <a:avLst/>
        </a:prstGeom>
      </xdr:spPr>
    </xdr:pic>
    <xdr:clientData/>
  </xdr:twoCellAnchor>
  <xdr:twoCellAnchor editAs="oneCell">
    <xdr:from>
      <xdr:col>5</xdr:col>
      <xdr:colOff>222716</xdr:colOff>
      <xdr:row>286</xdr:row>
      <xdr:rowOff>133350</xdr:rowOff>
    </xdr:from>
    <xdr:to>
      <xdr:col>6</xdr:col>
      <xdr:colOff>602925</xdr:colOff>
      <xdr:row>292</xdr:row>
      <xdr:rowOff>129872</xdr:rowOff>
    </xdr:to>
    <xdr:pic>
      <xdr:nvPicPr>
        <xdr:cNvPr id="19" name="Immagine 18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9841" y="53787675"/>
          <a:ext cx="1294609" cy="1206197"/>
        </a:xfrm>
        <a:prstGeom prst="rect">
          <a:avLst/>
        </a:prstGeom>
      </xdr:spPr>
    </xdr:pic>
    <xdr:clientData/>
  </xdr:twoCellAnchor>
  <xdr:twoCellAnchor editAs="oneCell">
    <xdr:from>
      <xdr:col>5</xdr:col>
      <xdr:colOff>482188</xdr:colOff>
      <xdr:row>201</xdr:row>
      <xdr:rowOff>190500</xdr:rowOff>
    </xdr:from>
    <xdr:to>
      <xdr:col>6</xdr:col>
      <xdr:colOff>533399</xdr:colOff>
      <xdr:row>208</xdr:row>
      <xdr:rowOff>133834</xdr:rowOff>
    </xdr:to>
    <xdr:pic>
      <xdr:nvPicPr>
        <xdr:cNvPr id="16" name="Immagine 15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4473163" y="37690425"/>
          <a:ext cx="965611" cy="1391134"/>
        </a:xfrm>
        <a:prstGeom prst="rect">
          <a:avLst/>
        </a:prstGeom>
      </xdr:spPr>
    </xdr:pic>
    <xdr:clientData/>
  </xdr:twoCellAnchor>
  <xdr:twoCellAnchor editAs="oneCell">
    <xdr:from>
      <xdr:col>5</xdr:col>
      <xdr:colOff>497769</xdr:colOff>
      <xdr:row>221</xdr:row>
      <xdr:rowOff>180368</xdr:rowOff>
    </xdr:from>
    <xdr:to>
      <xdr:col>6</xdr:col>
      <xdr:colOff>603999</xdr:colOff>
      <xdr:row>229</xdr:row>
      <xdr:rowOff>21110</xdr:rowOff>
    </xdr:to>
    <xdr:pic>
      <xdr:nvPicPr>
        <xdr:cNvPr id="17" name="Immagine 16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4488744" y="41680793"/>
          <a:ext cx="1020630" cy="14980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16</xdr:row>
      <xdr:rowOff>180975</xdr:rowOff>
    </xdr:from>
    <xdr:to>
      <xdr:col>10</xdr:col>
      <xdr:colOff>258519</xdr:colOff>
      <xdr:row>29</xdr:row>
      <xdr:rowOff>158990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3228975"/>
          <a:ext cx="5535369" cy="250214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381000</xdr:colOff>
      <xdr:row>0</xdr:row>
      <xdr:rowOff>148875</xdr:rowOff>
    </xdr:from>
    <xdr:to>
      <xdr:col>11</xdr:col>
      <xdr:colOff>117736</xdr:colOff>
      <xdr:row>16</xdr:row>
      <xdr:rowOff>47624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48875"/>
          <a:ext cx="6442336" cy="2946749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408775</xdr:colOff>
      <xdr:row>30</xdr:row>
      <xdr:rowOff>183050</xdr:rowOff>
    </xdr:from>
    <xdr:to>
      <xdr:col>11</xdr:col>
      <xdr:colOff>123825</xdr:colOff>
      <xdr:row>56</xdr:row>
      <xdr:rowOff>134141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775" y="6088550"/>
          <a:ext cx="6420650" cy="490409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381001</xdr:colOff>
      <xdr:row>57</xdr:row>
      <xdr:rowOff>147568</xdr:rowOff>
    </xdr:from>
    <xdr:to>
      <xdr:col>11</xdr:col>
      <xdr:colOff>133350</xdr:colOff>
      <xdr:row>71</xdr:row>
      <xdr:rowOff>124335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1" y="11196568"/>
          <a:ext cx="6457949" cy="2643767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390524</xdr:colOff>
      <xdr:row>72</xdr:row>
      <xdr:rowOff>95250</xdr:rowOff>
    </xdr:from>
    <xdr:to>
      <xdr:col>11</xdr:col>
      <xdr:colOff>145392</xdr:colOff>
      <xdr:row>106</xdr:row>
      <xdr:rowOff>150844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4" y="14001750"/>
          <a:ext cx="6460468" cy="6532594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404775</xdr:colOff>
      <xdr:row>107</xdr:row>
      <xdr:rowOff>123825</xdr:rowOff>
    </xdr:from>
    <xdr:to>
      <xdr:col>11</xdr:col>
      <xdr:colOff>149035</xdr:colOff>
      <xdr:row>148</xdr:row>
      <xdr:rowOff>167490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775" y="20507325"/>
          <a:ext cx="6449860" cy="785416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davidecicchini.it/" TargetMode="External"/><Relationship Id="rId1" Type="http://schemas.openxmlformats.org/officeDocument/2006/relationships/hyperlink" Target="http://www.davidecicchini.i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showRowColHeaders="0" tabSelected="1" workbookViewId="0">
      <selection activeCell="G13" sqref="G13:I13"/>
    </sheetView>
  </sheetViews>
  <sheetFormatPr defaultRowHeight="15" x14ac:dyDescent="0.25"/>
  <cols>
    <col min="1" max="1" width="3.140625" customWidth="1"/>
  </cols>
  <sheetData>
    <row r="1" spans="1:12" s="1" customForma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 x14ac:dyDescent="0.25">
      <c r="A5" s="2"/>
      <c r="B5" s="60" t="s">
        <v>179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s="1" customFormat="1" ht="15.75" x14ac:dyDescent="0.25">
      <c r="A6" s="2"/>
      <c r="B6" s="60" t="s">
        <v>180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 x14ac:dyDescent="0.25">
      <c r="A7" s="2"/>
      <c r="B7" s="60" t="s">
        <v>25</v>
      </c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/>
      <c r="B8" s="60" t="s">
        <v>26</v>
      </c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60" t="s">
        <v>32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s="1" customFormat="1" ht="15.75" x14ac:dyDescent="0.25">
      <c r="A10" s="2"/>
      <c r="B10" s="60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5">
      <c r="A11" s="2"/>
      <c r="B11" s="66" t="s">
        <v>212</v>
      </c>
      <c r="C11" s="2"/>
      <c r="D11" s="2"/>
      <c r="E11" s="2"/>
      <c r="F11" s="2"/>
      <c r="G11" s="107" t="s">
        <v>27</v>
      </c>
      <c r="H11" s="107"/>
      <c r="I11" s="107"/>
      <c r="J11" s="2"/>
      <c r="K11" s="2"/>
      <c r="L11" s="2"/>
    </row>
    <row r="12" spans="1:12" x14ac:dyDescent="0.25">
      <c r="A12" s="2"/>
      <c r="B12" s="108" t="s">
        <v>28</v>
      </c>
      <c r="C12" s="108"/>
      <c r="D12" s="108"/>
      <c r="E12" s="2"/>
      <c r="F12" s="2"/>
      <c r="G12" s="2"/>
      <c r="H12" s="2"/>
      <c r="I12" s="2"/>
      <c r="J12" s="2"/>
      <c r="K12" s="2"/>
      <c r="L12" s="2"/>
    </row>
    <row r="13" spans="1:12" ht="15.75" x14ac:dyDescent="0.25">
      <c r="A13" s="2"/>
      <c r="B13" s="60"/>
      <c r="C13" s="2"/>
      <c r="D13" s="2"/>
      <c r="E13" s="2"/>
      <c r="F13" s="2"/>
      <c r="G13" s="106" t="s">
        <v>28</v>
      </c>
      <c r="H13" s="106"/>
      <c r="I13" s="106"/>
      <c r="J13" s="2"/>
      <c r="K13" s="2"/>
      <c r="L13" s="2"/>
    </row>
    <row r="14" spans="1:12" ht="15.75" x14ac:dyDescent="0.25">
      <c r="A14" s="2"/>
      <c r="B14" s="60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.75" x14ac:dyDescent="0.25">
      <c r="A15" s="2"/>
      <c r="B15" s="60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.75" x14ac:dyDescent="0.25">
      <c r="A16" s="2"/>
      <c r="B16" s="60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2"/>
      <c r="B17" s="60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.75" x14ac:dyDescent="0.25">
      <c r="A18" s="2"/>
      <c r="B18" s="60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.75" x14ac:dyDescent="0.25">
      <c r="A19" s="2"/>
      <c r="B19" s="60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.75" x14ac:dyDescent="0.25">
      <c r="A20" s="2"/>
      <c r="B20" s="60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.75" x14ac:dyDescent="0.25">
      <c r="A21" s="2"/>
      <c r="B21" s="60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.75" x14ac:dyDescent="0.25">
      <c r="A22" s="2"/>
      <c r="B22" s="60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</sheetData>
  <sheetProtection password="ABEF" sheet="1" objects="1" scenarios="1" selectLockedCells="1"/>
  <mergeCells count="3">
    <mergeCell ref="G13:I13"/>
    <mergeCell ref="G11:I11"/>
    <mergeCell ref="B12:D12"/>
  </mergeCells>
  <hyperlinks>
    <hyperlink ref="G13" r:id="rId1"/>
    <hyperlink ref="B12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showRowColHeaders="0" workbookViewId="0">
      <selection activeCell="B11" sqref="B11"/>
    </sheetView>
  </sheetViews>
  <sheetFormatPr defaultRowHeight="15" x14ac:dyDescent="0.25"/>
  <cols>
    <col min="1" max="1" width="5.140625" customWidth="1"/>
    <col min="2" max="2" width="35" customWidth="1"/>
  </cols>
  <sheetData>
    <row r="1" spans="1:1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 thickBot="1" x14ac:dyDescent="0.3">
      <c r="A2" s="2"/>
      <c r="B2" s="99" t="s">
        <v>16</v>
      </c>
      <c r="C2" s="109" t="s">
        <v>17</v>
      </c>
      <c r="D2" s="110"/>
      <c r="E2" s="2"/>
      <c r="F2" s="2"/>
      <c r="G2" s="2"/>
      <c r="H2" s="2"/>
      <c r="I2" s="2"/>
      <c r="J2" s="2"/>
      <c r="K2" s="2"/>
    </row>
    <row r="3" spans="1:11" ht="19.5" thickTop="1" thickBot="1" x14ac:dyDescent="0.3">
      <c r="A3" s="2"/>
      <c r="B3" s="100" t="s">
        <v>18</v>
      </c>
      <c r="C3" s="50">
        <v>25</v>
      </c>
      <c r="D3" s="48" t="s">
        <v>19</v>
      </c>
      <c r="E3" s="2"/>
      <c r="F3" s="2"/>
      <c r="G3" s="2"/>
      <c r="H3" s="2"/>
      <c r="I3" s="2"/>
      <c r="J3" s="2"/>
      <c r="K3" s="2"/>
    </row>
    <row r="4" spans="1:11" s="1" customFormat="1" ht="19.5" thickTop="1" thickBot="1" x14ac:dyDescent="0.3">
      <c r="A4" s="2"/>
      <c r="B4" s="100" t="s">
        <v>24</v>
      </c>
      <c r="C4" s="50">
        <v>24</v>
      </c>
      <c r="D4" s="49" t="s">
        <v>19</v>
      </c>
      <c r="E4" s="2"/>
      <c r="F4" s="2"/>
      <c r="G4" s="2"/>
      <c r="H4" s="2"/>
      <c r="I4" s="2"/>
      <c r="J4" s="2"/>
      <c r="K4" s="2"/>
    </row>
    <row r="5" spans="1:11" ht="19.5" thickTop="1" thickBot="1" x14ac:dyDescent="0.3">
      <c r="A5" s="2"/>
      <c r="B5" s="100" t="s">
        <v>23</v>
      </c>
      <c r="C5" s="50">
        <v>8</v>
      </c>
      <c r="D5" s="49" t="s">
        <v>19</v>
      </c>
      <c r="E5" s="2"/>
      <c r="F5" s="2"/>
      <c r="G5" s="2"/>
      <c r="H5" s="2"/>
      <c r="I5" s="2"/>
      <c r="J5" s="2"/>
      <c r="K5" s="2"/>
    </row>
    <row r="6" spans="1:11" ht="19.5" thickTop="1" thickBot="1" x14ac:dyDescent="0.3">
      <c r="A6" s="2"/>
      <c r="B6" s="100" t="s">
        <v>20</v>
      </c>
      <c r="C6" s="51">
        <v>21</v>
      </c>
      <c r="D6" s="49" t="s">
        <v>19</v>
      </c>
      <c r="E6" s="2"/>
      <c r="F6" s="2"/>
      <c r="G6" s="2"/>
      <c r="H6" s="2"/>
      <c r="I6" s="2"/>
      <c r="J6" s="2"/>
      <c r="K6" s="2"/>
    </row>
    <row r="7" spans="1:11" ht="19.5" thickTop="1" thickBot="1" x14ac:dyDescent="0.3">
      <c r="A7" s="2"/>
      <c r="B7" s="100" t="s">
        <v>121</v>
      </c>
      <c r="C7" s="50">
        <v>19</v>
      </c>
      <c r="D7" s="49" t="s">
        <v>19</v>
      </c>
      <c r="E7" s="2"/>
      <c r="F7" s="2"/>
      <c r="G7" s="2"/>
      <c r="H7" s="2"/>
      <c r="I7" s="2"/>
      <c r="J7" s="2"/>
      <c r="K7" s="2"/>
    </row>
    <row r="8" spans="1:11" s="1" customFormat="1" ht="19.5" thickTop="1" thickBot="1" x14ac:dyDescent="0.3">
      <c r="A8" s="2"/>
      <c r="B8" s="100" t="s">
        <v>122</v>
      </c>
      <c r="C8" s="50">
        <v>21</v>
      </c>
      <c r="D8" s="49" t="s">
        <v>19</v>
      </c>
      <c r="E8" s="2"/>
      <c r="F8" s="2"/>
      <c r="G8" s="2"/>
      <c r="H8" s="2"/>
      <c r="I8" s="2"/>
      <c r="J8" s="2"/>
      <c r="K8" s="2"/>
    </row>
    <row r="9" spans="1:11" ht="19.5" thickTop="1" thickBot="1" x14ac:dyDescent="0.3">
      <c r="A9" s="2"/>
      <c r="B9" s="100" t="s">
        <v>113</v>
      </c>
      <c r="C9" s="50">
        <v>27</v>
      </c>
      <c r="D9" s="49" t="s">
        <v>19</v>
      </c>
      <c r="E9" s="2"/>
      <c r="F9" s="2"/>
      <c r="G9" s="2"/>
      <c r="H9" s="2"/>
      <c r="I9" s="2"/>
      <c r="J9" s="2"/>
      <c r="K9" s="2"/>
    </row>
    <row r="10" spans="1:11" ht="19.5" thickTop="1" thickBot="1" x14ac:dyDescent="0.3">
      <c r="A10" s="2"/>
      <c r="B10" s="100" t="s">
        <v>195</v>
      </c>
      <c r="C10" s="50">
        <v>20</v>
      </c>
      <c r="D10" s="49" t="s">
        <v>19</v>
      </c>
      <c r="E10" s="2"/>
      <c r="F10" s="2"/>
      <c r="G10" s="2"/>
      <c r="H10" s="2"/>
      <c r="I10" s="2"/>
      <c r="J10" s="2"/>
      <c r="K10" s="2"/>
    </row>
    <row r="11" spans="1:11" s="1" customFormat="1" ht="19.5" thickTop="1" thickBot="1" x14ac:dyDescent="0.3">
      <c r="A11" s="2"/>
      <c r="B11" s="100" t="s">
        <v>176</v>
      </c>
      <c r="C11" s="50">
        <v>8</v>
      </c>
      <c r="D11" s="49" t="s">
        <v>19</v>
      </c>
      <c r="E11" s="2"/>
      <c r="F11" s="2"/>
      <c r="G11" s="2"/>
      <c r="H11" s="2"/>
      <c r="I11" s="2"/>
      <c r="J11" s="2"/>
      <c r="K11" s="2"/>
    </row>
    <row r="12" spans="1:11" ht="19.5" thickTop="1" thickBot="1" x14ac:dyDescent="0.3">
      <c r="A12" s="2"/>
      <c r="B12" s="100" t="s">
        <v>105</v>
      </c>
      <c r="C12" s="50">
        <v>8</v>
      </c>
      <c r="D12" s="49" t="s">
        <v>19</v>
      </c>
      <c r="E12" s="2"/>
      <c r="F12" s="2"/>
      <c r="G12" s="2"/>
      <c r="H12" s="2"/>
      <c r="I12" s="2"/>
      <c r="J12" s="2"/>
      <c r="K12" s="2"/>
    </row>
    <row r="13" spans="1:11" s="1" customFormat="1" ht="19.5" thickTop="1" thickBot="1" x14ac:dyDescent="0.3">
      <c r="A13" s="2"/>
      <c r="B13" s="100" t="s">
        <v>107</v>
      </c>
      <c r="C13" s="50">
        <v>11</v>
      </c>
      <c r="D13" s="49" t="s">
        <v>19</v>
      </c>
      <c r="E13" s="2"/>
      <c r="F13" s="2"/>
      <c r="G13" s="2"/>
      <c r="H13" s="2"/>
      <c r="I13" s="2"/>
      <c r="J13" s="2"/>
      <c r="K13" s="2"/>
    </row>
    <row r="14" spans="1:11" ht="19.5" thickTop="1" thickBot="1" x14ac:dyDescent="0.3">
      <c r="A14" s="2"/>
      <c r="B14" s="100" t="s">
        <v>21</v>
      </c>
      <c r="C14" s="50">
        <v>0.6</v>
      </c>
      <c r="D14" s="49" t="s">
        <v>15</v>
      </c>
      <c r="E14" s="2"/>
      <c r="F14" s="2"/>
      <c r="G14" s="2"/>
      <c r="H14" s="2"/>
      <c r="I14" s="2"/>
      <c r="J14" s="2"/>
      <c r="K14" s="2"/>
    </row>
    <row r="15" spans="1:11" ht="19.5" thickTop="1" thickBot="1" x14ac:dyDescent="0.3">
      <c r="A15" s="2"/>
      <c r="B15" s="98" t="s">
        <v>193</v>
      </c>
      <c r="C15" s="51">
        <v>0.7</v>
      </c>
      <c r="D15" s="49" t="s">
        <v>19</v>
      </c>
      <c r="E15" s="2"/>
      <c r="F15" s="2"/>
      <c r="G15" s="2"/>
      <c r="H15" s="2"/>
      <c r="I15" s="2"/>
      <c r="J15" s="2"/>
      <c r="K15" s="2"/>
    </row>
    <row r="16" spans="1:11" ht="19.5" thickTop="1" thickBot="1" x14ac:dyDescent="0.3">
      <c r="A16" s="2"/>
      <c r="B16" s="98" t="s">
        <v>192</v>
      </c>
      <c r="C16" s="51">
        <v>0.43</v>
      </c>
      <c r="D16" s="85" t="s">
        <v>19</v>
      </c>
      <c r="E16" s="2"/>
      <c r="F16" s="2"/>
      <c r="G16" s="2"/>
      <c r="H16" s="2"/>
      <c r="I16" s="2"/>
      <c r="J16" s="2"/>
      <c r="K16" s="2"/>
    </row>
    <row r="17" spans="1:11" ht="15.75" thickTop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</sheetData>
  <sheetProtection password="ABEF" sheet="1" objects="1" scenarios="1" selectLockedCells="1"/>
  <mergeCells count="1">
    <mergeCell ref="C2: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12"/>
  <sheetViews>
    <sheetView showGridLines="0" showRowColHeaders="0" workbookViewId="0">
      <selection activeCell="C6" sqref="C6:D6"/>
    </sheetView>
  </sheetViews>
  <sheetFormatPr defaultRowHeight="15" x14ac:dyDescent="0.25"/>
  <cols>
    <col min="1" max="1" width="2.42578125" customWidth="1"/>
    <col min="2" max="2" width="27.42578125" customWidth="1"/>
    <col min="3" max="4" width="13.7109375" customWidth="1"/>
    <col min="5" max="5" width="2.5703125" customWidth="1"/>
    <col min="6" max="7" width="13.7109375" customWidth="1"/>
    <col min="8" max="8" width="13.7109375" style="1" customWidth="1"/>
    <col min="9" max="11" width="8.28515625" customWidth="1"/>
    <col min="12" max="12" width="6.5703125" customWidth="1"/>
    <col min="13" max="13" width="7.7109375" customWidth="1"/>
  </cols>
  <sheetData>
    <row r="1" spans="1:13" ht="15" customHeight="1" thickBot="1" x14ac:dyDescent="0.3">
      <c r="A1" s="2"/>
      <c r="B1" s="2"/>
      <c r="C1" s="2"/>
      <c r="D1" s="2"/>
      <c r="E1" s="71"/>
      <c r="F1" s="2"/>
      <c r="G1" s="2"/>
      <c r="H1" s="2"/>
      <c r="I1" s="2"/>
      <c r="J1" s="2"/>
      <c r="K1" s="2"/>
      <c r="L1" s="2"/>
      <c r="M1" s="2"/>
    </row>
    <row r="2" spans="1:13" ht="15" customHeight="1" thickTop="1" thickBot="1" x14ac:dyDescent="0.3">
      <c r="A2" s="2"/>
      <c r="B2" s="114" t="s">
        <v>104</v>
      </c>
      <c r="C2" s="115"/>
      <c r="D2" s="115"/>
      <c r="E2" s="115"/>
      <c r="F2" s="115"/>
      <c r="G2" s="116"/>
      <c r="H2" s="95"/>
      <c r="I2" s="2"/>
      <c r="J2" s="2"/>
      <c r="K2" s="2"/>
      <c r="L2" s="2"/>
      <c r="M2" s="2"/>
    </row>
    <row r="3" spans="1:13" s="1" customFormat="1" ht="15" customHeight="1" thickTop="1" x14ac:dyDescent="0.25">
      <c r="A3" s="2"/>
      <c r="B3" s="68"/>
      <c r="C3" s="68"/>
      <c r="D3" s="68"/>
      <c r="E3" s="68"/>
      <c r="F3" s="68"/>
      <c r="G3" s="68"/>
      <c r="H3" s="68"/>
      <c r="I3" s="2"/>
      <c r="J3" s="2"/>
      <c r="K3" s="2"/>
      <c r="L3" s="2"/>
      <c r="M3" s="2"/>
    </row>
    <row r="4" spans="1:13" s="1" customFormat="1" ht="15" customHeight="1" x14ac:dyDescent="0.25">
      <c r="A4" s="2"/>
      <c r="B4" s="76" t="s">
        <v>120</v>
      </c>
      <c r="C4" s="2"/>
      <c r="D4" s="2"/>
      <c r="E4" s="2"/>
      <c r="F4" s="71"/>
      <c r="G4" s="13"/>
      <c r="H4" s="13"/>
      <c r="I4" s="2"/>
      <c r="J4" s="2"/>
      <c r="K4" s="2"/>
      <c r="L4" s="2"/>
      <c r="M4" s="2"/>
    </row>
    <row r="5" spans="1:13" s="1" customFormat="1" ht="8.25" customHeight="1" thickBot="1" x14ac:dyDescent="0.3">
      <c r="A5" s="2"/>
      <c r="B5" s="2"/>
      <c r="C5" s="2"/>
      <c r="D5" s="2"/>
      <c r="E5" s="2"/>
      <c r="F5" s="71"/>
      <c r="G5" s="13"/>
      <c r="H5" s="13"/>
      <c r="I5" s="2"/>
      <c r="J5" s="2"/>
      <c r="K5" s="2"/>
      <c r="L5" s="2"/>
      <c r="M5" s="2"/>
    </row>
    <row r="6" spans="1:13" s="1" customFormat="1" ht="15" customHeight="1" thickTop="1" thickBot="1" x14ac:dyDescent="0.3">
      <c r="A6" s="2"/>
      <c r="B6" s="2" t="s">
        <v>99</v>
      </c>
      <c r="C6" s="111">
        <v>0.2</v>
      </c>
      <c r="D6" s="112"/>
      <c r="E6" s="2"/>
      <c r="F6" s="2"/>
      <c r="G6" s="13"/>
      <c r="H6" s="13"/>
      <c r="I6" s="2"/>
      <c r="J6" s="2"/>
      <c r="K6" s="2"/>
      <c r="L6" s="2"/>
      <c r="M6" s="2"/>
    </row>
    <row r="7" spans="1:13" s="1" customFormat="1" ht="15" customHeight="1" thickTop="1" thickBot="1" x14ac:dyDescent="0.3">
      <c r="A7" s="2"/>
      <c r="B7" s="2" t="s">
        <v>96</v>
      </c>
      <c r="C7" s="111">
        <v>0.38</v>
      </c>
      <c r="D7" s="112"/>
      <c r="E7" s="2"/>
      <c r="F7" s="2"/>
      <c r="G7" s="13"/>
      <c r="H7" s="13"/>
      <c r="I7" s="2"/>
      <c r="J7" s="2"/>
      <c r="K7" s="2"/>
      <c r="L7" s="2"/>
      <c r="M7" s="2"/>
    </row>
    <row r="8" spans="1:13" s="1" customFormat="1" ht="15" customHeight="1" thickTop="1" thickBot="1" x14ac:dyDescent="0.3">
      <c r="A8" s="2"/>
      <c r="B8" s="2" t="s">
        <v>97</v>
      </c>
      <c r="C8" s="111">
        <v>0.25</v>
      </c>
      <c r="D8" s="112"/>
      <c r="E8" s="2"/>
      <c r="F8" s="2"/>
      <c r="G8" s="13"/>
      <c r="H8" s="13"/>
      <c r="I8" s="2"/>
      <c r="J8" s="2"/>
      <c r="K8" s="2"/>
      <c r="L8" s="2"/>
      <c r="M8" s="2"/>
    </row>
    <row r="9" spans="1:13" s="1" customFormat="1" ht="15" customHeight="1" thickTop="1" x14ac:dyDescent="0.25">
      <c r="A9" s="2"/>
      <c r="B9" s="2" t="s">
        <v>98</v>
      </c>
      <c r="C9" s="117">
        <f>1/C8*1/C13</f>
        <v>8</v>
      </c>
      <c r="D9" s="117"/>
      <c r="E9" s="2"/>
      <c r="F9" s="2"/>
      <c r="G9" s="13"/>
      <c r="H9" s="13"/>
      <c r="I9" s="2"/>
      <c r="J9" s="2"/>
      <c r="K9" s="2"/>
      <c r="L9" s="2"/>
      <c r="M9" s="2"/>
    </row>
    <row r="10" spans="1:13" s="1" customFormat="1" ht="15" customHeight="1" x14ac:dyDescent="0.25">
      <c r="A10" s="2"/>
      <c r="B10" s="2"/>
      <c r="C10" s="2"/>
      <c r="D10" s="2"/>
      <c r="E10" s="2"/>
      <c r="F10" s="2"/>
      <c r="G10" s="13"/>
      <c r="H10" s="13"/>
      <c r="I10" s="2"/>
      <c r="J10" s="2"/>
      <c r="K10" s="2"/>
      <c r="L10" s="2"/>
      <c r="M10" s="2"/>
    </row>
    <row r="11" spans="1:13" s="1" customFormat="1" ht="15" customHeight="1" x14ac:dyDescent="0.25">
      <c r="A11" s="2"/>
      <c r="B11" s="76" t="s">
        <v>109</v>
      </c>
      <c r="C11" s="2"/>
      <c r="D11" s="2"/>
      <c r="E11" s="2"/>
      <c r="F11" s="71"/>
      <c r="G11" s="13"/>
      <c r="H11" s="13"/>
      <c r="I11" s="2"/>
      <c r="J11" s="2"/>
      <c r="K11" s="2"/>
      <c r="L11" s="2"/>
      <c r="M11" s="2"/>
    </row>
    <row r="12" spans="1:13" s="1" customFormat="1" ht="9.75" customHeight="1" thickBot="1" x14ac:dyDescent="0.3">
      <c r="A12" s="2"/>
      <c r="B12" s="2"/>
      <c r="C12" s="2"/>
      <c r="D12" s="2"/>
      <c r="E12" s="2"/>
      <c r="F12" s="71"/>
      <c r="G12" s="13"/>
      <c r="H12" s="13"/>
      <c r="I12" s="2"/>
      <c r="J12" s="2"/>
      <c r="K12" s="2"/>
      <c r="L12" s="2"/>
      <c r="M12" s="2"/>
    </row>
    <row r="13" spans="1:13" s="1" customFormat="1" ht="15" customHeight="1" thickTop="1" thickBot="1" x14ac:dyDescent="0.3">
      <c r="A13" s="2"/>
      <c r="B13" s="13" t="s">
        <v>106</v>
      </c>
      <c r="C13" s="111">
        <v>0.5</v>
      </c>
      <c r="D13" s="112"/>
      <c r="E13" s="2"/>
      <c r="F13" s="71"/>
      <c r="G13" s="13"/>
      <c r="H13" s="13"/>
      <c r="I13" s="2"/>
      <c r="J13" s="2"/>
      <c r="K13" s="2"/>
      <c r="L13" s="2"/>
      <c r="M13" s="2"/>
    </row>
    <row r="14" spans="1:13" s="1" customFormat="1" ht="15" customHeight="1" thickTop="1" thickBot="1" x14ac:dyDescent="0.3">
      <c r="A14" s="2"/>
      <c r="B14" s="15" t="s">
        <v>100</v>
      </c>
      <c r="C14" s="111">
        <v>0.12</v>
      </c>
      <c r="D14" s="112"/>
      <c r="E14" s="2"/>
      <c r="F14" s="71"/>
      <c r="G14" s="13"/>
      <c r="H14" s="13"/>
      <c r="I14" s="2"/>
      <c r="J14" s="2"/>
      <c r="K14" s="2"/>
      <c r="L14" s="2"/>
      <c r="M14" s="2"/>
    </row>
    <row r="15" spans="1:13" s="1" customFormat="1" ht="15" customHeight="1" thickTop="1" thickBot="1" x14ac:dyDescent="0.3">
      <c r="A15" s="2"/>
      <c r="B15" s="15" t="s">
        <v>186</v>
      </c>
      <c r="C15" s="111">
        <v>0.05</v>
      </c>
      <c r="D15" s="112"/>
      <c r="E15" s="2"/>
      <c r="F15" s="71"/>
      <c r="G15" s="13"/>
      <c r="H15" s="13"/>
      <c r="I15" s="2"/>
      <c r="J15" s="2"/>
      <c r="K15" s="2"/>
      <c r="L15" s="2"/>
      <c r="M15" s="2"/>
    </row>
    <row r="16" spans="1:13" s="1" customFormat="1" ht="15" customHeight="1" thickTop="1" x14ac:dyDescent="0.25">
      <c r="A16" s="2"/>
      <c r="B16" s="15"/>
      <c r="C16" s="91"/>
      <c r="D16" s="91"/>
      <c r="E16" s="2"/>
      <c r="F16" s="71"/>
      <c r="G16" s="13"/>
      <c r="H16" s="13"/>
      <c r="I16" s="2"/>
      <c r="J16" s="2"/>
      <c r="K16" s="2"/>
      <c r="L16" s="2"/>
      <c r="M16" s="2"/>
    </row>
    <row r="17" spans="1:13" s="1" customFormat="1" ht="15" customHeight="1" x14ac:dyDescent="0.25">
      <c r="A17" s="2"/>
      <c r="B17" s="76" t="s">
        <v>148</v>
      </c>
      <c r="C17" s="79"/>
      <c r="D17" s="79"/>
      <c r="E17" s="2"/>
      <c r="F17" s="71"/>
      <c r="G17" s="13"/>
      <c r="H17" s="13"/>
      <c r="I17" s="2"/>
      <c r="J17" s="2"/>
      <c r="K17" s="2"/>
      <c r="L17" s="2"/>
      <c r="M17" s="2"/>
    </row>
    <row r="18" spans="1:13" s="1" customFormat="1" ht="10.5" customHeight="1" thickBot="1" x14ac:dyDescent="0.3">
      <c r="A18" s="2"/>
      <c r="B18" s="15"/>
      <c r="C18" s="92"/>
      <c r="D18" s="92"/>
      <c r="E18" s="2"/>
      <c r="F18" s="71"/>
      <c r="G18" s="13"/>
      <c r="H18" s="13"/>
      <c r="I18" s="2"/>
      <c r="J18" s="2"/>
      <c r="K18" s="2"/>
      <c r="L18" s="2"/>
      <c r="M18" s="2"/>
    </row>
    <row r="19" spans="1:13" s="1" customFormat="1" ht="15" customHeight="1" thickTop="1" thickBot="1" x14ac:dyDescent="0.3">
      <c r="A19" s="2"/>
      <c r="B19" s="15" t="s">
        <v>110</v>
      </c>
      <c r="C19" s="126">
        <v>1.4999999999999999E-2</v>
      </c>
      <c r="D19" s="127"/>
      <c r="E19" s="2"/>
      <c r="F19" s="71"/>
      <c r="G19" s="13"/>
      <c r="H19" s="13"/>
      <c r="I19" s="2"/>
      <c r="J19" s="2"/>
      <c r="K19" s="2"/>
      <c r="L19" s="2"/>
      <c r="M19" s="2"/>
    </row>
    <row r="20" spans="1:13" s="1" customFormat="1" ht="15" customHeight="1" thickTop="1" thickBot="1" x14ac:dyDescent="0.3">
      <c r="A20" s="2"/>
      <c r="B20" s="18" t="s">
        <v>111</v>
      </c>
      <c r="C20" s="111">
        <v>0.1</v>
      </c>
      <c r="D20" s="112"/>
      <c r="E20" s="2"/>
      <c r="F20" s="71"/>
      <c r="G20" s="13"/>
      <c r="H20" s="13"/>
      <c r="I20" s="2"/>
      <c r="J20" s="2"/>
      <c r="K20" s="2"/>
      <c r="L20" s="2"/>
      <c r="M20" s="2"/>
    </row>
    <row r="21" spans="1:13" s="1" customFormat="1" ht="15" customHeight="1" thickTop="1" thickBot="1" x14ac:dyDescent="0.3">
      <c r="A21" s="2"/>
      <c r="B21" s="18" t="s">
        <v>187</v>
      </c>
      <c r="C21" s="124" t="s">
        <v>195</v>
      </c>
      <c r="D21" s="125"/>
      <c r="E21" s="2"/>
      <c r="F21" s="71"/>
      <c r="G21" s="13"/>
      <c r="H21" s="13"/>
      <c r="I21" s="2"/>
      <c r="J21" s="2"/>
      <c r="K21" s="2"/>
      <c r="L21" s="2"/>
      <c r="M21" s="2"/>
    </row>
    <row r="22" spans="1:13" s="1" customFormat="1" ht="15" customHeight="1" thickTop="1" thickBot="1" x14ac:dyDescent="0.3">
      <c r="A22" s="2"/>
      <c r="B22" s="15" t="s">
        <v>114</v>
      </c>
      <c r="C22" s="111">
        <v>0.02</v>
      </c>
      <c r="D22" s="112"/>
      <c r="E22" s="2"/>
      <c r="F22" s="71"/>
      <c r="G22" s="13"/>
      <c r="H22" s="13"/>
      <c r="I22" s="2"/>
      <c r="J22" s="2"/>
      <c r="K22" s="2"/>
      <c r="L22" s="2"/>
      <c r="M22" s="2"/>
    </row>
    <row r="23" spans="1:13" s="1" customFormat="1" ht="15" customHeight="1" thickTop="1" x14ac:dyDescent="0.25">
      <c r="A23" s="2"/>
      <c r="B23" s="2"/>
      <c r="C23" s="2"/>
      <c r="D23" s="2"/>
      <c r="E23" s="2"/>
      <c r="F23" s="71"/>
      <c r="G23" s="13"/>
      <c r="H23" s="13"/>
      <c r="I23" s="2"/>
      <c r="J23" s="2"/>
      <c r="K23" s="2"/>
      <c r="L23" s="2"/>
      <c r="M23" s="2"/>
    </row>
    <row r="24" spans="1:13" s="1" customFormat="1" ht="15" customHeight="1" x14ac:dyDescent="0.25">
      <c r="A24" s="2"/>
      <c r="B24" s="15"/>
      <c r="C24" s="79"/>
      <c r="D24" s="79"/>
      <c r="E24" s="2"/>
      <c r="F24" s="71"/>
      <c r="G24" s="13"/>
      <c r="H24" s="13"/>
      <c r="I24" s="2"/>
      <c r="J24" s="2"/>
      <c r="K24" s="2"/>
      <c r="L24" s="2"/>
      <c r="M24" s="2"/>
    </row>
    <row r="25" spans="1:13" s="1" customFormat="1" ht="15" customHeight="1" x14ac:dyDescent="0.25">
      <c r="A25" s="2"/>
      <c r="B25" s="76" t="s">
        <v>119</v>
      </c>
      <c r="C25" s="79"/>
      <c r="D25" s="79"/>
      <c r="E25" s="2"/>
      <c r="F25" s="71"/>
      <c r="G25" s="13"/>
      <c r="H25" s="13"/>
      <c r="I25" s="2"/>
      <c r="J25" s="2"/>
      <c r="K25" s="2"/>
      <c r="L25" s="2"/>
      <c r="M25" s="2"/>
    </row>
    <row r="26" spans="1:13" s="1" customFormat="1" ht="8.25" customHeight="1" thickBot="1" x14ac:dyDescent="0.3">
      <c r="A26" s="2"/>
      <c r="B26" s="15"/>
      <c r="C26" s="79"/>
      <c r="D26" s="79"/>
      <c r="E26" s="2"/>
      <c r="F26" s="71"/>
      <c r="G26" s="13"/>
      <c r="H26" s="13"/>
      <c r="I26" s="2"/>
      <c r="J26" s="2"/>
      <c r="K26" s="2"/>
      <c r="L26" s="2"/>
      <c r="M26" s="2"/>
    </row>
    <row r="27" spans="1:13" s="1" customFormat="1" ht="15" customHeight="1" thickTop="1" thickBot="1" x14ac:dyDescent="0.3">
      <c r="A27" s="2"/>
      <c r="B27" s="18" t="s">
        <v>188</v>
      </c>
      <c r="C27" s="111">
        <v>0.08</v>
      </c>
      <c r="D27" s="112"/>
      <c r="E27" s="15"/>
      <c r="F27" s="2"/>
      <c r="G27" s="2"/>
      <c r="H27" s="2"/>
      <c r="I27" s="2"/>
      <c r="J27" s="2"/>
      <c r="K27" s="2"/>
      <c r="L27" s="2"/>
      <c r="M27" s="2"/>
    </row>
    <row r="28" spans="1:13" s="1" customFormat="1" ht="15" customHeight="1" thickTop="1" thickBot="1" x14ac:dyDescent="0.3">
      <c r="A28" s="2"/>
      <c r="B28" s="18" t="s">
        <v>110</v>
      </c>
      <c r="C28" s="111">
        <v>0.03</v>
      </c>
      <c r="D28" s="112"/>
      <c r="E28" s="15"/>
      <c r="F28" s="2"/>
      <c r="G28" s="2"/>
      <c r="H28" s="2"/>
      <c r="I28" s="2"/>
      <c r="J28" s="2"/>
      <c r="K28" s="2"/>
      <c r="L28" s="2"/>
      <c r="M28" s="2"/>
    </row>
    <row r="29" spans="1:13" s="1" customFormat="1" ht="15" customHeight="1" thickTop="1" thickBot="1" x14ac:dyDescent="0.3">
      <c r="A29" s="2"/>
      <c r="B29" s="18" t="s">
        <v>102</v>
      </c>
      <c r="C29" s="111">
        <v>2.7</v>
      </c>
      <c r="D29" s="112"/>
      <c r="E29" s="15"/>
      <c r="F29" s="2"/>
      <c r="G29" s="2"/>
      <c r="H29" s="2"/>
      <c r="I29" s="2"/>
      <c r="J29" s="2"/>
      <c r="K29" s="2"/>
      <c r="L29" s="2"/>
      <c r="M29" s="2"/>
    </row>
    <row r="30" spans="1:13" s="1" customFormat="1" ht="15" customHeight="1" thickTop="1" x14ac:dyDescent="0.25">
      <c r="A30" s="2"/>
      <c r="B30" s="15"/>
      <c r="C30" s="79"/>
      <c r="D30" s="79"/>
      <c r="E30" s="2"/>
      <c r="F30" s="2"/>
      <c r="G30" s="2"/>
      <c r="H30" s="2"/>
      <c r="I30" s="2"/>
      <c r="J30" s="2"/>
      <c r="K30" s="2"/>
      <c r="L30" s="2"/>
      <c r="M30" s="2"/>
    </row>
    <row r="31" spans="1:13" s="1" customFormat="1" ht="15" customHeight="1" x14ac:dyDescent="0.25">
      <c r="A31" s="2"/>
      <c r="B31" s="15"/>
      <c r="C31" s="79"/>
      <c r="D31" s="79"/>
      <c r="E31" s="2"/>
      <c r="F31" s="2"/>
      <c r="G31" s="2"/>
      <c r="H31" s="2"/>
      <c r="I31" s="2"/>
      <c r="J31" s="2"/>
      <c r="K31" s="2"/>
      <c r="L31" s="2"/>
      <c r="M31" s="2"/>
    </row>
    <row r="32" spans="1:13" s="1" customFormat="1" ht="15" customHeight="1" x14ac:dyDescent="0.25">
      <c r="A32" s="2"/>
      <c r="B32" s="76" t="s">
        <v>112</v>
      </c>
      <c r="C32" s="96"/>
      <c r="D32" s="96"/>
      <c r="E32" s="2"/>
      <c r="F32" s="71"/>
      <c r="G32" s="13"/>
      <c r="H32" s="13"/>
      <c r="I32" s="2"/>
      <c r="J32" s="2"/>
      <c r="K32" s="2"/>
      <c r="L32" s="2"/>
      <c r="M32" s="2"/>
    </row>
    <row r="33" spans="1:13" s="1" customFormat="1" ht="11.25" customHeight="1" x14ac:dyDescent="0.25">
      <c r="A33" s="2"/>
      <c r="B33" s="18"/>
      <c r="C33" s="96"/>
      <c r="D33" s="96"/>
      <c r="E33" s="2"/>
      <c r="F33" s="71"/>
      <c r="G33" s="13"/>
      <c r="H33" s="13"/>
      <c r="I33" s="2"/>
      <c r="J33" s="2"/>
      <c r="K33" s="2"/>
      <c r="L33" s="2"/>
      <c r="M33" s="2"/>
    </row>
    <row r="34" spans="1:13" s="1" customFormat="1" ht="15" customHeight="1" x14ac:dyDescent="0.25">
      <c r="A34" s="2"/>
      <c r="B34" s="2" t="s">
        <v>123</v>
      </c>
      <c r="C34" s="2"/>
      <c r="D34" s="2"/>
      <c r="E34" s="2"/>
      <c r="F34" s="77">
        <f>MATERIALI!C3</f>
        <v>25</v>
      </c>
      <c r="G34" s="13"/>
      <c r="H34" s="13"/>
      <c r="I34" s="2"/>
      <c r="J34" s="2"/>
      <c r="K34" s="2"/>
      <c r="L34" s="2"/>
      <c r="M34" s="2"/>
    </row>
    <row r="35" spans="1:13" s="1" customFormat="1" ht="15" customHeight="1" x14ac:dyDescent="0.25">
      <c r="A35" s="2"/>
      <c r="B35" s="2" t="s">
        <v>13</v>
      </c>
      <c r="C35" s="2"/>
      <c r="D35" s="2"/>
      <c r="E35" s="2"/>
      <c r="F35" s="77">
        <f>MATERIALI!C6</f>
        <v>21</v>
      </c>
      <c r="G35" s="13"/>
      <c r="H35" s="13"/>
      <c r="I35" s="2"/>
      <c r="J35" s="2"/>
      <c r="K35" s="2"/>
      <c r="L35" s="2"/>
      <c r="M35" s="2"/>
    </row>
    <row r="36" spans="1:13" s="1" customFormat="1" ht="15" customHeight="1" x14ac:dyDescent="0.25">
      <c r="A36" s="2"/>
      <c r="B36" s="2" t="s">
        <v>124</v>
      </c>
      <c r="C36" s="2"/>
      <c r="D36" s="2"/>
      <c r="E36" s="2"/>
      <c r="F36" s="77">
        <f>MATERIALI!C7</f>
        <v>19</v>
      </c>
      <c r="G36" s="13"/>
      <c r="H36" s="13"/>
      <c r="I36" s="2"/>
      <c r="J36" s="2"/>
      <c r="K36" s="2"/>
      <c r="L36" s="2"/>
      <c r="M36" s="2"/>
    </row>
    <row r="37" spans="1:13" s="1" customFormat="1" ht="15" customHeight="1" x14ac:dyDescent="0.25">
      <c r="A37" s="2"/>
      <c r="B37" s="2" t="s">
        <v>108</v>
      </c>
      <c r="C37" s="2"/>
      <c r="D37" s="2"/>
      <c r="E37" s="2"/>
      <c r="F37" s="77">
        <f>MATERIALI!C5</f>
        <v>8</v>
      </c>
      <c r="G37" s="13"/>
      <c r="H37" s="13"/>
      <c r="I37" s="2"/>
      <c r="J37" s="2"/>
      <c r="K37" s="2"/>
      <c r="L37" s="2"/>
      <c r="M37" s="2"/>
    </row>
    <row r="38" spans="1:13" s="1" customFormat="1" ht="15" customHeight="1" x14ac:dyDescent="0.25">
      <c r="A38" s="2"/>
      <c r="B38" s="2" t="s">
        <v>93</v>
      </c>
      <c r="C38" s="2"/>
      <c r="D38" s="2"/>
      <c r="E38" s="2"/>
      <c r="F38" s="77">
        <f>VLOOKUP(C21,MATERIALI!B9:C10,2,FALSE)</f>
        <v>20</v>
      </c>
      <c r="G38" s="13"/>
      <c r="H38" s="13"/>
      <c r="I38" s="2"/>
      <c r="J38" s="2"/>
      <c r="K38" s="2"/>
      <c r="L38" s="2"/>
      <c r="M38" s="2"/>
    </row>
    <row r="39" spans="1:13" s="1" customFormat="1" ht="15" customHeight="1" x14ac:dyDescent="0.25">
      <c r="A39" s="2"/>
      <c r="B39" s="2" t="s">
        <v>127</v>
      </c>
      <c r="C39" s="2"/>
      <c r="D39" s="2"/>
      <c r="E39" s="2"/>
      <c r="F39" s="77">
        <f>MATERIALI!C13</f>
        <v>11</v>
      </c>
      <c r="G39" s="13"/>
      <c r="H39" s="13"/>
      <c r="I39" s="2"/>
      <c r="J39" s="2"/>
      <c r="K39" s="2"/>
      <c r="L39" s="2"/>
      <c r="M39" s="2"/>
    </row>
    <row r="40" spans="1:13" s="1" customFormat="1" ht="15" customHeight="1" x14ac:dyDescent="0.25">
      <c r="A40" s="2"/>
      <c r="B40" s="2"/>
      <c r="C40" s="2"/>
      <c r="D40" s="2"/>
      <c r="E40" s="2"/>
      <c r="F40" s="77"/>
      <c r="G40" s="13"/>
      <c r="H40" s="13"/>
      <c r="I40" s="2"/>
      <c r="J40" s="2"/>
      <c r="K40" s="2"/>
      <c r="L40" s="2"/>
      <c r="M40" s="2"/>
    </row>
    <row r="41" spans="1:13" s="1" customFormat="1" ht="15" customHeight="1" x14ac:dyDescent="0.25">
      <c r="A41" s="2"/>
      <c r="B41" s="2"/>
      <c r="C41" s="2"/>
      <c r="D41" s="2"/>
      <c r="E41" s="2"/>
      <c r="F41" s="77"/>
      <c r="G41" s="13"/>
      <c r="H41" s="13"/>
      <c r="I41" s="2"/>
      <c r="J41" s="2"/>
      <c r="K41" s="2"/>
      <c r="L41" s="2"/>
      <c r="M41" s="2"/>
    </row>
    <row r="42" spans="1:13" s="1" customFormat="1" ht="15" customHeight="1" x14ac:dyDescent="0.25">
      <c r="A42" s="2"/>
      <c r="B42" s="90" t="s">
        <v>128</v>
      </c>
      <c r="C42" s="2"/>
      <c r="D42" s="2"/>
      <c r="E42" s="2"/>
      <c r="F42" s="77"/>
      <c r="G42" s="13"/>
      <c r="H42" s="13"/>
      <c r="I42" s="2"/>
      <c r="J42" s="2"/>
      <c r="K42" s="2"/>
      <c r="L42" s="2"/>
      <c r="M42" s="2"/>
    </row>
    <row r="43" spans="1:13" s="1" customFormat="1" ht="15" customHeight="1" x14ac:dyDescent="0.25">
      <c r="A43" s="2"/>
      <c r="B43" s="18"/>
      <c r="C43" s="96"/>
      <c r="D43" s="96"/>
      <c r="E43" s="2"/>
      <c r="F43" s="71"/>
      <c r="G43" s="13"/>
      <c r="H43" s="13"/>
      <c r="I43" s="2"/>
      <c r="J43" s="2"/>
      <c r="K43" s="2"/>
      <c r="L43" s="2"/>
      <c r="M43" s="2"/>
    </row>
    <row r="44" spans="1:13" s="1" customFormat="1" ht="15" customHeight="1" x14ac:dyDescent="0.25">
      <c r="A44" s="2"/>
      <c r="B44" s="76" t="s">
        <v>152</v>
      </c>
      <c r="C44" s="2"/>
      <c r="D44" s="2"/>
      <c r="E44" s="2"/>
      <c r="F44" s="71"/>
      <c r="G44" s="13"/>
      <c r="H44" s="13"/>
      <c r="I44" s="2"/>
      <c r="J44" s="2"/>
      <c r="K44" s="2"/>
      <c r="L44" s="2"/>
      <c r="M44" s="2"/>
    </row>
    <row r="45" spans="1:13" s="1" customFormat="1" ht="15" customHeight="1" x14ac:dyDescent="0.25">
      <c r="A45" s="2"/>
      <c r="B45" s="76"/>
      <c r="C45" s="2"/>
      <c r="D45" s="2"/>
      <c r="E45" s="2"/>
      <c r="F45" s="71"/>
      <c r="G45" s="13"/>
      <c r="H45" s="13"/>
      <c r="I45" s="2"/>
      <c r="J45" s="2"/>
      <c r="K45" s="2"/>
      <c r="L45" s="2"/>
      <c r="M45" s="2"/>
    </row>
    <row r="46" spans="1:13" s="1" customFormat="1" ht="15" customHeight="1" x14ac:dyDescent="0.25">
      <c r="A46" s="2"/>
      <c r="B46" s="2" t="s">
        <v>115</v>
      </c>
      <c r="C46" s="2"/>
      <c r="D46" s="2"/>
      <c r="E46" s="15"/>
      <c r="F46" s="78">
        <f>1/C13*(C14*C6)*F34</f>
        <v>1.2</v>
      </c>
      <c r="G46" s="13"/>
      <c r="H46" s="72" t="s">
        <v>181</v>
      </c>
      <c r="I46" s="86">
        <f>1/C13</f>
        <v>2</v>
      </c>
      <c r="J46" s="86">
        <f>C14</f>
        <v>0.12</v>
      </c>
      <c r="K46" s="86">
        <f>C6</f>
        <v>0.2</v>
      </c>
      <c r="L46" s="74">
        <f>F34</f>
        <v>25</v>
      </c>
      <c r="M46" s="87">
        <f>I46*J46*K46*L46</f>
        <v>1.2</v>
      </c>
    </row>
    <row r="47" spans="1:13" s="1" customFormat="1" ht="15" customHeight="1" x14ac:dyDescent="0.25">
      <c r="A47" s="2"/>
      <c r="B47" s="2" t="s">
        <v>125</v>
      </c>
      <c r="C47" s="2"/>
      <c r="D47" s="2"/>
      <c r="E47" s="15"/>
      <c r="F47" s="78">
        <f>C15*F34</f>
        <v>1.25</v>
      </c>
      <c r="G47" s="13"/>
      <c r="H47" s="72" t="s">
        <v>181</v>
      </c>
      <c r="I47" s="86"/>
      <c r="J47" s="86"/>
      <c r="K47" s="86">
        <f>C15</f>
        <v>0.05</v>
      </c>
      <c r="L47" s="74">
        <f>L46</f>
        <v>25</v>
      </c>
      <c r="M47" s="87">
        <f>K47*L47</f>
        <v>1.25</v>
      </c>
    </row>
    <row r="48" spans="1:13" s="1" customFormat="1" ht="15" customHeight="1" x14ac:dyDescent="0.25">
      <c r="A48" s="2"/>
      <c r="B48" s="89" t="s">
        <v>116</v>
      </c>
      <c r="C48" s="16"/>
      <c r="D48" s="15"/>
      <c r="E48" s="15"/>
      <c r="F48" s="78">
        <f>2*C7*C6*F37</f>
        <v>1.2160000000000002</v>
      </c>
      <c r="G48" s="13"/>
      <c r="H48" s="72" t="s">
        <v>181</v>
      </c>
      <c r="I48" s="86">
        <v>2</v>
      </c>
      <c r="J48" s="86">
        <f>C7</f>
        <v>0.38</v>
      </c>
      <c r="K48" s="86">
        <f>C6</f>
        <v>0.2</v>
      </c>
      <c r="L48" s="74">
        <f>F37</f>
        <v>8</v>
      </c>
      <c r="M48" s="87">
        <f>I48*J48*K48*L48</f>
        <v>1.2160000000000002</v>
      </c>
    </row>
    <row r="49" spans="1:13" s="1" customFormat="1" ht="9" customHeight="1" x14ac:dyDescent="0.25">
      <c r="A49" s="2"/>
      <c r="B49" s="17"/>
      <c r="C49" s="17"/>
      <c r="D49" s="17"/>
      <c r="E49" s="17"/>
      <c r="F49" s="17"/>
      <c r="G49" s="13"/>
      <c r="H49" s="13"/>
      <c r="I49" s="86"/>
      <c r="J49" s="86"/>
      <c r="K49" s="86"/>
      <c r="L49" s="74"/>
      <c r="M49" s="87"/>
    </row>
    <row r="50" spans="1:13" s="1" customFormat="1" ht="15" customHeight="1" x14ac:dyDescent="0.25">
      <c r="A50" s="2"/>
      <c r="B50" s="113" t="s">
        <v>185</v>
      </c>
      <c r="C50" s="113"/>
      <c r="D50" s="113"/>
      <c r="E50" s="113"/>
      <c r="F50" s="84">
        <f>F46+F47+F48</f>
        <v>3.6660000000000004</v>
      </c>
      <c r="G50" s="13"/>
      <c r="H50" s="13"/>
      <c r="I50" s="86"/>
      <c r="J50" s="86"/>
      <c r="K50" s="86"/>
      <c r="L50" s="74"/>
      <c r="M50" s="87"/>
    </row>
    <row r="51" spans="1:13" s="1" customFormat="1" ht="15" customHeight="1" x14ac:dyDescent="0.25">
      <c r="A51" s="2"/>
      <c r="B51" s="69"/>
      <c r="C51" s="69"/>
      <c r="D51" s="69"/>
      <c r="E51" s="69"/>
      <c r="F51" s="84"/>
      <c r="G51" s="13"/>
      <c r="H51" s="13"/>
      <c r="I51" s="86"/>
      <c r="J51" s="86"/>
      <c r="K51" s="86"/>
      <c r="L51" s="74"/>
      <c r="M51" s="87"/>
    </row>
    <row r="52" spans="1:13" s="1" customFormat="1" ht="15" customHeight="1" x14ac:dyDescent="0.25">
      <c r="A52" s="2"/>
      <c r="B52" s="76" t="s">
        <v>184</v>
      </c>
      <c r="C52" s="69"/>
      <c r="D52" s="69"/>
      <c r="E52" s="69"/>
      <c r="F52" s="84"/>
      <c r="G52" s="13"/>
      <c r="H52" s="13"/>
      <c r="I52" s="86"/>
      <c r="J52" s="86"/>
      <c r="K52" s="86"/>
      <c r="L52" s="74"/>
      <c r="M52" s="87"/>
    </row>
    <row r="53" spans="1:13" s="1" customFormat="1" ht="15" customHeight="1" x14ac:dyDescent="0.25">
      <c r="A53" s="2"/>
      <c r="B53" s="2"/>
      <c r="C53" s="96"/>
      <c r="D53" s="96"/>
      <c r="E53" s="2"/>
      <c r="F53" s="71"/>
      <c r="G53" s="13"/>
      <c r="H53" s="13"/>
      <c r="I53" s="86"/>
      <c r="J53" s="86"/>
      <c r="K53" s="86"/>
      <c r="L53" s="74"/>
      <c r="M53" s="87"/>
    </row>
    <row r="54" spans="1:13" s="1" customFormat="1" ht="15" customHeight="1" x14ac:dyDescent="0.25">
      <c r="A54" s="2"/>
      <c r="B54" s="2" t="s">
        <v>117</v>
      </c>
      <c r="C54" s="2"/>
      <c r="D54" s="2"/>
      <c r="E54" s="15"/>
      <c r="F54" s="78">
        <f>C19*F36</f>
        <v>0.28499999999999998</v>
      </c>
      <c r="G54" s="13"/>
      <c r="H54" s="72" t="s">
        <v>181</v>
      </c>
      <c r="I54" s="86"/>
      <c r="J54" s="86"/>
      <c r="K54" s="86">
        <f>C19</f>
        <v>1.4999999999999999E-2</v>
      </c>
      <c r="L54" s="74">
        <f>F36</f>
        <v>19</v>
      </c>
      <c r="M54" s="87">
        <f>K54*L54</f>
        <v>0.28499999999999998</v>
      </c>
    </row>
    <row r="55" spans="1:13" s="1" customFormat="1" ht="15" customHeight="1" x14ac:dyDescent="0.25">
      <c r="A55" s="2"/>
      <c r="B55" s="2" t="s">
        <v>118</v>
      </c>
      <c r="C55" s="2"/>
      <c r="D55" s="2"/>
      <c r="E55" s="15"/>
      <c r="F55" s="78">
        <f>C20*F35</f>
        <v>2.1</v>
      </c>
      <c r="G55" s="13"/>
      <c r="H55" s="72" t="s">
        <v>181</v>
      </c>
      <c r="I55" s="86"/>
      <c r="J55" s="86"/>
      <c r="K55" s="86">
        <f>C20</f>
        <v>0.1</v>
      </c>
      <c r="L55" s="74">
        <f>F35</f>
        <v>21</v>
      </c>
      <c r="M55" s="87">
        <f>K55*L55</f>
        <v>2.1</v>
      </c>
    </row>
    <row r="56" spans="1:13" s="1" customFormat="1" ht="15" customHeight="1" x14ac:dyDescent="0.25">
      <c r="A56" s="2"/>
      <c r="B56" s="2" t="s">
        <v>131</v>
      </c>
      <c r="C56" s="2"/>
      <c r="D56" s="2"/>
      <c r="E56" s="15"/>
      <c r="F56" s="78">
        <f>C22*F38</f>
        <v>0.4</v>
      </c>
      <c r="G56" s="13"/>
      <c r="H56" s="72" t="s">
        <v>181</v>
      </c>
      <c r="I56" s="86"/>
      <c r="J56" s="86"/>
      <c r="K56" s="86">
        <f>C22</f>
        <v>0.02</v>
      </c>
      <c r="L56" s="74">
        <f>F38</f>
        <v>20</v>
      </c>
      <c r="M56" s="87">
        <f>K56*L56</f>
        <v>0.4</v>
      </c>
    </row>
    <row r="57" spans="1:13" s="1" customFormat="1" ht="15" customHeight="1" x14ac:dyDescent="0.25">
      <c r="A57" s="2"/>
      <c r="B57" s="2"/>
      <c r="C57" s="2"/>
      <c r="D57" s="2"/>
      <c r="E57" s="2"/>
      <c r="F57" s="2"/>
      <c r="G57" s="13"/>
      <c r="H57" s="13"/>
      <c r="I57" s="86"/>
      <c r="J57" s="86"/>
      <c r="K57" s="86"/>
      <c r="L57" s="74"/>
      <c r="M57" s="87"/>
    </row>
    <row r="58" spans="1:13" s="1" customFormat="1" ht="15" customHeight="1" x14ac:dyDescent="0.25">
      <c r="A58" s="2"/>
      <c r="B58" s="2" t="s">
        <v>129</v>
      </c>
      <c r="C58" s="2"/>
      <c r="D58" s="2"/>
      <c r="E58" s="2"/>
      <c r="F58" s="78">
        <f>(C27*F39+C28*F36)</f>
        <v>1.45</v>
      </c>
      <c r="G58" s="13"/>
      <c r="H58" s="72" t="s">
        <v>181</v>
      </c>
      <c r="I58" s="86">
        <f>C27</f>
        <v>0.08</v>
      </c>
      <c r="J58" s="88">
        <f>F39</f>
        <v>11</v>
      </c>
      <c r="K58" s="86">
        <f>C28</f>
        <v>0.03</v>
      </c>
      <c r="L58" s="74">
        <f>F36</f>
        <v>19</v>
      </c>
      <c r="M58" s="87">
        <f>I58*J58+K58*L58</f>
        <v>1.45</v>
      </c>
    </row>
    <row r="59" spans="1:13" s="1" customFormat="1" ht="15" customHeight="1" x14ac:dyDescent="0.25">
      <c r="A59" s="2"/>
      <c r="B59" s="2" t="s">
        <v>130</v>
      </c>
      <c r="C59" s="2"/>
      <c r="D59" s="2"/>
      <c r="E59" s="2"/>
      <c r="F59" s="78">
        <f>(C27*F39+C28*F36)*C29</f>
        <v>3.915</v>
      </c>
      <c r="G59" s="13"/>
      <c r="H59" s="72" t="s">
        <v>181</v>
      </c>
      <c r="I59" s="86"/>
      <c r="J59" s="86"/>
      <c r="K59" s="86">
        <f>F58</f>
        <v>1.45</v>
      </c>
      <c r="L59" s="74">
        <f>C29</f>
        <v>2.7</v>
      </c>
      <c r="M59" s="87">
        <f>K59*L59</f>
        <v>3.915</v>
      </c>
    </row>
    <row r="60" spans="1:13" s="1" customFormat="1" ht="15" customHeight="1" x14ac:dyDescent="0.25">
      <c r="A60" s="2"/>
      <c r="B60" s="80" t="s">
        <v>194</v>
      </c>
      <c r="C60" s="2"/>
      <c r="D60" s="2"/>
      <c r="E60" s="2"/>
      <c r="F60" s="78">
        <f>IF(F59&lt;=1,0.4,IF(F59&lt;=2,0.8,IF(F59&lt;=3,1.2,IF(F59&lt;=4,1.6,IF(F59&lt;=5,2,"error tramezzi")))))</f>
        <v>1.6</v>
      </c>
      <c r="G60" s="13"/>
      <c r="H60" s="72"/>
      <c r="I60" s="2"/>
      <c r="J60" s="2"/>
      <c r="K60" s="2"/>
      <c r="L60" s="2"/>
      <c r="M60" s="87"/>
    </row>
    <row r="61" spans="1:13" ht="11.25" customHeight="1" x14ac:dyDescent="0.25">
      <c r="A61" s="2"/>
      <c r="B61" s="2"/>
      <c r="C61" s="2"/>
      <c r="D61" s="2"/>
      <c r="E61" s="2"/>
      <c r="F61" s="2"/>
      <c r="G61" s="15"/>
      <c r="H61" s="15"/>
      <c r="I61" s="2"/>
      <c r="J61" s="2"/>
      <c r="K61" s="2"/>
      <c r="L61" s="2"/>
      <c r="M61" s="2"/>
    </row>
    <row r="62" spans="1:13" ht="15" customHeight="1" x14ac:dyDescent="0.25">
      <c r="A62" s="2"/>
      <c r="B62" s="2" t="s">
        <v>189</v>
      </c>
      <c r="C62" s="2"/>
      <c r="D62" s="2"/>
      <c r="E62" s="2"/>
      <c r="F62" s="84">
        <f>F54+F55+F60+F56</f>
        <v>4.3850000000000007</v>
      </c>
      <c r="G62" s="15"/>
      <c r="H62" s="15"/>
      <c r="I62" s="2"/>
      <c r="J62" s="2"/>
      <c r="K62" s="2"/>
      <c r="L62" s="2"/>
      <c r="M62" s="2"/>
    </row>
    <row r="63" spans="1:13" ht="15" customHeight="1" x14ac:dyDescent="0.25">
      <c r="A63" s="2"/>
      <c r="B63" s="2"/>
      <c r="C63" s="2"/>
      <c r="D63" s="2"/>
      <c r="E63" s="2"/>
      <c r="F63" s="16"/>
      <c r="G63" s="15"/>
      <c r="H63" s="15"/>
      <c r="I63" s="2"/>
      <c r="J63" s="2"/>
      <c r="K63" s="2"/>
      <c r="L63" s="2"/>
      <c r="M63" s="2"/>
    </row>
    <row r="64" spans="1:13" ht="15" customHeight="1" x14ac:dyDescent="0.25">
      <c r="A64" s="2"/>
      <c r="B64" s="76" t="s">
        <v>133</v>
      </c>
      <c r="C64" s="2"/>
      <c r="D64" s="2"/>
      <c r="E64" s="2"/>
      <c r="F64" s="2"/>
      <c r="G64" s="13"/>
      <c r="H64" s="13"/>
      <c r="I64" s="2"/>
      <c r="J64" s="2"/>
      <c r="K64" s="2"/>
      <c r="L64" s="2"/>
      <c r="M64" s="2"/>
    </row>
    <row r="65" spans="1:13" ht="15" customHeight="1" thickBot="1" x14ac:dyDescent="0.3">
      <c r="A65" s="2"/>
      <c r="B65" s="2"/>
      <c r="C65" s="2"/>
      <c r="D65" s="2"/>
      <c r="E65" s="2"/>
      <c r="F65" s="2"/>
      <c r="G65" s="13"/>
      <c r="H65" s="13"/>
      <c r="I65" s="73"/>
      <c r="J65" s="73"/>
      <c r="K65" s="73"/>
      <c r="L65" s="73"/>
      <c r="M65" s="73"/>
    </row>
    <row r="66" spans="1:13" ht="15" customHeight="1" thickTop="1" x14ac:dyDescent="0.25">
      <c r="A66" s="2"/>
      <c r="B66" s="118" t="s">
        <v>134</v>
      </c>
      <c r="C66" s="119"/>
      <c r="D66" s="120"/>
      <c r="E66" s="17"/>
      <c r="F66" s="130">
        <f>VLOOKUP(B66,'dati nascosti'!C38:D48,2,FALSE)</f>
        <v>2</v>
      </c>
      <c r="G66" s="13"/>
      <c r="H66" s="13"/>
      <c r="I66" s="73"/>
      <c r="J66" s="73"/>
      <c r="K66" s="73"/>
      <c r="L66" s="73"/>
      <c r="M66" s="73"/>
    </row>
    <row r="67" spans="1:13" ht="15" customHeight="1" thickBot="1" x14ac:dyDescent="0.3">
      <c r="A67" s="2"/>
      <c r="B67" s="121"/>
      <c r="C67" s="122"/>
      <c r="D67" s="123"/>
      <c r="E67" s="2"/>
      <c r="F67" s="130"/>
      <c r="G67" s="15"/>
      <c r="H67" s="15"/>
      <c r="I67" s="73"/>
      <c r="J67" s="73"/>
      <c r="K67" s="2"/>
      <c r="L67" s="2"/>
      <c r="M67" s="2"/>
    </row>
    <row r="68" spans="1:13" ht="15" customHeight="1" thickTop="1" x14ac:dyDescent="0.25">
      <c r="A68" s="2"/>
      <c r="B68" s="2"/>
      <c r="C68" s="2"/>
      <c r="D68" s="2"/>
      <c r="E68" s="2"/>
      <c r="F68" s="2"/>
      <c r="G68" s="15"/>
      <c r="H68" s="15"/>
      <c r="I68" s="73"/>
      <c r="J68" s="73"/>
      <c r="K68" s="2"/>
      <c r="L68" s="2"/>
      <c r="M68" s="2"/>
    </row>
    <row r="69" spans="1:13" ht="15" customHeight="1" thickBot="1" x14ac:dyDescent="0.3">
      <c r="A69" s="2"/>
      <c r="B69" s="17"/>
      <c r="C69" s="17"/>
      <c r="D69" s="17"/>
      <c r="E69" s="17"/>
      <c r="F69" s="17"/>
      <c r="G69" s="17"/>
      <c r="H69" s="17"/>
      <c r="I69" s="73"/>
      <c r="J69" s="73"/>
      <c r="K69" s="73"/>
      <c r="L69" s="73"/>
      <c r="M69" s="73"/>
    </row>
    <row r="70" spans="1:13" ht="15" customHeight="1" thickTop="1" thickBot="1" x14ac:dyDescent="0.3">
      <c r="A70" s="2"/>
      <c r="B70" s="114" t="s">
        <v>89</v>
      </c>
      <c r="C70" s="115"/>
      <c r="D70" s="115"/>
      <c r="E70" s="115"/>
      <c r="F70" s="115"/>
      <c r="G70" s="116"/>
      <c r="H70" s="95"/>
      <c r="I70" s="73"/>
      <c r="J70" s="73"/>
      <c r="K70" s="73"/>
      <c r="L70" s="73"/>
      <c r="M70" s="73"/>
    </row>
    <row r="71" spans="1:13" s="1" customFormat="1" ht="15" customHeight="1" thickTop="1" x14ac:dyDescent="0.25">
      <c r="A71" s="2"/>
      <c r="B71" s="68"/>
      <c r="C71" s="68"/>
      <c r="D71" s="68"/>
      <c r="E71" s="68"/>
      <c r="F71" s="68"/>
      <c r="G71" s="68"/>
      <c r="H71" s="68"/>
      <c r="I71" s="73"/>
      <c r="J71" s="73"/>
      <c r="K71" s="73"/>
      <c r="L71" s="73"/>
      <c r="M71" s="73"/>
    </row>
    <row r="72" spans="1:13" s="1" customFormat="1" ht="15" customHeight="1" x14ac:dyDescent="0.25">
      <c r="A72" s="2"/>
      <c r="B72" s="76" t="s">
        <v>120</v>
      </c>
      <c r="C72" s="2"/>
      <c r="D72" s="2"/>
      <c r="E72" s="2"/>
      <c r="F72" s="71"/>
      <c r="G72" s="13"/>
      <c r="H72" s="13"/>
      <c r="I72" s="73"/>
      <c r="J72" s="73"/>
      <c r="K72" s="73"/>
      <c r="L72" s="73"/>
      <c r="M72" s="73"/>
    </row>
    <row r="73" spans="1:13" s="1" customFormat="1" ht="15" customHeight="1" thickBot="1" x14ac:dyDescent="0.3">
      <c r="A73" s="2"/>
      <c r="B73" s="2"/>
      <c r="C73" s="2"/>
      <c r="D73" s="2"/>
      <c r="E73" s="2"/>
      <c r="F73" s="2"/>
      <c r="G73" s="13"/>
      <c r="H73" s="13"/>
      <c r="I73" s="73"/>
      <c r="J73" s="73"/>
      <c r="K73" s="73"/>
      <c r="L73" s="73"/>
      <c r="M73" s="73"/>
    </row>
    <row r="74" spans="1:13" s="1" customFormat="1" ht="15" customHeight="1" thickTop="1" thickBot="1" x14ac:dyDescent="0.3">
      <c r="A74" s="2"/>
      <c r="B74" s="2" t="s">
        <v>99</v>
      </c>
      <c r="C74" s="111">
        <v>0.16</v>
      </c>
      <c r="D74" s="112"/>
      <c r="E74" s="2"/>
      <c r="F74" s="2"/>
      <c r="G74" s="13"/>
      <c r="H74" s="13"/>
      <c r="I74" s="73"/>
      <c r="J74" s="73"/>
      <c r="K74" s="73"/>
      <c r="L74" s="73"/>
      <c r="M74" s="73"/>
    </row>
    <row r="75" spans="1:13" s="1" customFormat="1" ht="15" customHeight="1" thickTop="1" thickBot="1" x14ac:dyDescent="0.3">
      <c r="A75" s="2"/>
      <c r="B75" s="2" t="s">
        <v>96</v>
      </c>
      <c r="C75" s="111">
        <v>0.38</v>
      </c>
      <c r="D75" s="112"/>
      <c r="E75" s="2"/>
      <c r="F75" s="2"/>
      <c r="G75" s="13"/>
      <c r="H75" s="13"/>
      <c r="I75" s="73"/>
      <c r="J75" s="73"/>
      <c r="K75" s="73"/>
      <c r="L75" s="73"/>
      <c r="M75" s="73"/>
    </row>
    <row r="76" spans="1:13" s="1" customFormat="1" ht="15" customHeight="1" thickTop="1" thickBot="1" x14ac:dyDescent="0.3">
      <c r="A76" s="2"/>
      <c r="B76" s="2" t="s">
        <v>97</v>
      </c>
      <c r="C76" s="111">
        <v>0.25</v>
      </c>
      <c r="D76" s="112"/>
      <c r="E76" s="2"/>
      <c r="F76" s="2"/>
      <c r="G76" s="13"/>
      <c r="H76" s="13"/>
      <c r="I76" s="73"/>
      <c r="J76" s="73"/>
      <c r="K76" s="73"/>
      <c r="L76" s="73"/>
      <c r="M76" s="73"/>
    </row>
    <row r="77" spans="1:13" s="1" customFormat="1" ht="15" customHeight="1" thickTop="1" x14ac:dyDescent="0.25">
      <c r="A77" s="2"/>
      <c r="B77" s="2" t="s">
        <v>98</v>
      </c>
      <c r="C77" s="117">
        <f>1/C76*1/C82</f>
        <v>8</v>
      </c>
      <c r="D77" s="117"/>
      <c r="E77" s="2"/>
      <c r="F77" s="71"/>
      <c r="G77" s="13"/>
      <c r="H77" s="13"/>
      <c r="I77" s="73"/>
      <c r="J77" s="73"/>
      <c r="K77" s="73"/>
      <c r="L77" s="73"/>
      <c r="M77" s="73"/>
    </row>
    <row r="78" spans="1:13" s="1" customFormat="1" ht="15" customHeight="1" x14ac:dyDescent="0.25">
      <c r="A78" s="2"/>
      <c r="B78" s="2"/>
      <c r="C78" s="2"/>
      <c r="D78" s="2"/>
      <c r="E78" s="2"/>
      <c r="F78" s="71"/>
      <c r="G78" s="13"/>
      <c r="H78" s="13"/>
      <c r="I78" s="73"/>
      <c r="J78" s="73"/>
      <c r="K78" s="73"/>
      <c r="L78" s="73"/>
      <c r="M78" s="73"/>
    </row>
    <row r="79" spans="1:13" s="1" customFormat="1" ht="15" customHeight="1" x14ac:dyDescent="0.25">
      <c r="A79" s="2"/>
      <c r="B79" s="76" t="s">
        <v>109</v>
      </c>
      <c r="C79" s="15"/>
      <c r="D79" s="18"/>
      <c r="E79" s="2"/>
      <c r="F79" s="71"/>
      <c r="G79" s="13"/>
      <c r="H79" s="13"/>
      <c r="I79" s="73"/>
      <c r="J79" s="73"/>
      <c r="K79" s="73"/>
      <c r="L79" s="73"/>
      <c r="M79" s="73"/>
    </row>
    <row r="80" spans="1:13" s="1" customFormat="1" ht="15" customHeight="1" thickBot="1" x14ac:dyDescent="0.3">
      <c r="A80" s="2"/>
      <c r="B80" s="18"/>
      <c r="C80" s="15"/>
      <c r="D80" s="18"/>
      <c r="E80" s="2"/>
      <c r="F80" s="71"/>
      <c r="G80" s="13"/>
      <c r="H80" s="13"/>
      <c r="I80" s="73"/>
      <c r="J80" s="73"/>
      <c r="K80" s="73"/>
      <c r="L80" s="73"/>
      <c r="M80" s="73"/>
    </row>
    <row r="81" spans="1:13" s="1" customFormat="1" ht="15" customHeight="1" thickTop="1" thickBot="1" x14ac:dyDescent="0.3">
      <c r="A81" s="2"/>
      <c r="B81" s="18" t="s">
        <v>190</v>
      </c>
      <c r="C81" s="128">
        <v>20</v>
      </c>
      <c r="D81" s="129"/>
      <c r="E81" s="2"/>
      <c r="F81" s="71"/>
      <c r="G81" s="13"/>
      <c r="H81" s="13"/>
      <c r="I81" s="73"/>
      <c r="J81" s="73"/>
      <c r="K81" s="73"/>
      <c r="L81" s="73"/>
      <c r="M81" s="73"/>
    </row>
    <row r="82" spans="1:13" s="1" customFormat="1" ht="15" customHeight="1" thickTop="1" thickBot="1" x14ac:dyDescent="0.3">
      <c r="A82" s="2"/>
      <c r="B82" s="13" t="s">
        <v>106</v>
      </c>
      <c r="C82" s="111">
        <v>0.5</v>
      </c>
      <c r="D82" s="112"/>
      <c r="E82" s="2"/>
      <c r="F82" s="71"/>
      <c r="G82" s="13"/>
      <c r="H82" s="13"/>
      <c r="I82" s="73"/>
      <c r="J82" s="73"/>
      <c r="K82" s="73"/>
      <c r="L82" s="73"/>
      <c r="M82" s="73"/>
    </row>
    <row r="83" spans="1:13" s="1" customFormat="1" ht="15" customHeight="1" thickTop="1" thickBot="1" x14ac:dyDescent="0.3">
      <c r="A83" s="2"/>
      <c r="B83" s="15" t="s">
        <v>191</v>
      </c>
      <c r="C83" s="111">
        <v>0.12</v>
      </c>
      <c r="D83" s="112"/>
      <c r="E83" s="2"/>
      <c r="F83" s="71"/>
      <c r="G83" s="13"/>
      <c r="H83" s="13"/>
      <c r="I83" s="73"/>
      <c r="J83" s="73"/>
      <c r="K83" s="73"/>
      <c r="L83" s="73"/>
      <c r="M83" s="73"/>
    </row>
    <row r="84" spans="1:13" s="1" customFormat="1" ht="15" customHeight="1" thickTop="1" thickBot="1" x14ac:dyDescent="0.3">
      <c r="A84" s="2"/>
      <c r="B84" s="15" t="s">
        <v>186</v>
      </c>
      <c r="C84" s="111">
        <v>0.04</v>
      </c>
      <c r="D84" s="112"/>
      <c r="E84" s="2"/>
      <c r="F84" s="71"/>
      <c r="G84" s="13"/>
      <c r="H84" s="13"/>
      <c r="I84" s="73"/>
      <c r="J84" s="73"/>
      <c r="K84" s="73"/>
      <c r="L84" s="73"/>
      <c r="M84" s="73"/>
    </row>
    <row r="85" spans="1:13" s="1" customFormat="1" ht="15" customHeight="1" thickTop="1" x14ac:dyDescent="0.25">
      <c r="A85" s="2"/>
      <c r="B85" s="2"/>
      <c r="C85" s="2"/>
      <c r="D85" s="2"/>
      <c r="E85" s="2"/>
      <c r="F85" s="71"/>
      <c r="G85" s="13"/>
      <c r="H85" s="13"/>
      <c r="I85" s="73"/>
      <c r="J85" s="73"/>
      <c r="K85" s="73"/>
      <c r="L85" s="73"/>
      <c r="M85" s="73"/>
    </row>
    <row r="86" spans="1:13" s="1" customFormat="1" ht="15" customHeight="1" x14ac:dyDescent="0.25">
      <c r="A86" s="2"/>
      <c r="B86" s="76" t="s">
        <v>148</v>
      </c>
      <c r="C86" s="2"/>
      <c r="D86" s="2"/>
      <c r="E86" s="2"/>
      <c r="F86" s="71"/>
      <c r="G86" s="13"/>
      <c r="H86" s="13"/>
      <c r="I86" s="73"/>
      <c r="J86" s="73"/>
      <c r="K86" s="73"/>
      <c r="L86" s="73"/>
      <c r="M86" s="73"/>
    </row>
    <row r="87" spans="1:13" s="1" customFormat="1" ht="10.5" customHeight="1" thickBot="1" x14ac:dyDescent="0.3">
      <c r="A87" s="2"/>
      <c r="B87" s="2"/>
      <c r="C87" s="2"/>
      <c r="D87" s="2"/>
      <c r="E87" s="2"/>
      <c r="F87" s="71"/>
      <c r="G87" s="13"/>
      <c r="H87" s="13"/>
      <c r="I87" s="73"/>
      <c r="J87" s="73"/>
      <c r="K87" s="73"/>
      <c r="L87" s="73"/>
      <c r="M87" s="73"/>
    </row>
    <row r="88" spans="1:13" s="1" customFormat="1" ht="15" customHeight="1" thickTop="1" thickBot="1" x14ac:dyDescent="0.3">
      <c r="A88" s="2"/>
      <c r="B88" s="15" t="s">
        <v>110</v>
      </c>
      <c r="C88" s="126">
        <v>1.4999999999999999E-2</v>
      </c>
      <c r="D88" s="127"/>
      <c r="E88" s="2"/>
      <c r="F88" s="71"/>
      <c r="G88" s="13"/>
      <c r="H88" s="13"/>
      <c r="I88" s="73"/>
      <c r="J88" s="73"/>
      <c r="K88" s="73"/>
      <c r="L88" s="73"/>
      <c r="M88" s="73"/>
    </row>
    <row r="89" spans="1:13" s="1" customFormat="1" ht="15" customHeight="1" thickTop="1" thickBot="1" x14ac:dyDescent="0.3">
      <c r="A89" s="2"/>
      <c r="B89" s="15" t="s">
        <v>111</v>
      </c>
      <c r="C89" s="111">
        <v>0</v>
      </c>
      <c r="D89" s="112"/>
      <c r="E89" s="2"/>
      <c r="F89" s="71"/>
      <c r="G89" s="13"/>
      <c r="H89" s="13"/>
      <c r="I89" s="73"/>
      <c r="J89" s="73"/>
      <c r="K89" s="73"/>
      <c r="L89" s="73"/>
      <c r="M89" s="73"/>
    </row>
    <row r="90" spans="1:13" s="1" customFormat="1" ht="15" customHeight="1" thickTop="1" thickBot="1" x14ac:dyDescent="0.3">
      <c r="A90" s="2"/>
      <c r="B90" s="18" t="s">
        <v>187</v>
      </c>
      <c r="C90" s="124" t="s">
        <v>195</v>
      </c>
      <c r="D90" s="125"/>
      <c r="E90" s="2"/>
      <c r="F90" s="71"/>
      <c r="G90" s="13"/>
      <c r="H90" s="13"/>
      <c r="I90" s="73"/>
      <c r="J90" s="73"/>
      <c r="K90" s="73"/>
      <c r="L90" s="73"/>
      <c r="M90" s="73"/>
    </row>
    <row r="91" spans="1:13" s="1" customFormat="1" ht="15" customHeight="1" thickTop="1" thickBot="1" x14ac:dyDescent="0.3">
      <c r="A91" s="2"/>
      <c r="B91" s="15" t="s">
        <v>114</v>
      </c>
      <c r="C91" s="111">
        <v>0</v>
      </c>
      <c r="D91" s="112"/>
      <c r="E91" s="2"/>
      <c r="F91" s="71"/>
      <c r="G91" s="13"/>
      <c r="H91" s="13"/>
      <c r="I91" s="73"/>
      <c r="J91" s="73"/>
      <c r="K91" s="73"/>
      <c r="L91" s="73"/>
      <c r="M91" s="73"/>
    </row>
    <row r="92" spans="1:13" s="1" customFormat="1" ht="15" customHeight="1" thickTop="1" thickBot="1" x14ac:dyDescent="0.3">
      <c r="A92" s="2"/>
      <c r="B92" s="18" t="str">
        <f>MATERIALI!B16</f>
        <v>Poliuretano espanso</v>
      </c>
      <c r="C92" s="111">
        <v>0.1</v>
      </c>
      <c r="D92" s="112"/>
      <c r="E92" s="2"/>
      <c r="F92" s="71"/>
      <c r="G92" s="13"/>
      <c r="H92" s="13"/>
      <c r="I92" s="73"/>
      <c r="J92" s="73"/>
      <c r="K92" s="73"/>
      <c r="L92" s="73"/>
      <c r="M92" s="73"/>
    </row>
    <row r="93" spans="1:13" s="1" customFormat="1" ht="15" customHeight="1" thickTop="1" thickBot="1" x14ac:dyDescent="0.3">
      <c r="A93" s="2"/>
      <c r="B93" s="18" t="str">
        <f>MATERIALI!B15</f>
        <v>Lana di roccia+catrame</v>
      </c>
      <c r="C93" s="111">
        <v>0.1</v>
      </c>
      <c r="D93" s="112"/>
      <c r="E93" s="2"/>
      <c r="F93" s="71"/>
      <c r="G93" s="13"/>
      <c r="H93" s="13"/>
      <c r="I93" s="73"/>
      <c r="J93" s="73"/>
      <c r="K93" s="73"/>
      <c r="L93" s="73"/>
      <c r="M93" s="73"/>
    </row>
    <row r="94" spans="1:13" s="1" customFormat="1" ht="15" customHeight="1" thickTop="1" x14ac:dyDescent="0.25">
      <c r="A94" s="2"/>
      <c r="B94" s="18"/>
      <c r="C94" s="79"/>
      <c r="D94" s="79"/>
      <c r="E94" s="2"/>
      <c r="F94" s="71"/>
      <c r="G94" s="13"/>
      <c r="H94" s="13"/>
      <c r="I94" s="73"/>
      <c r="J94" s="73"/>
      <c r="K94" s="73"/>
      <c r="L94" s="73"/>
      <c r="M94" s="73"/>
    </row>
    <row r="95" spans="1:13" s="1" customFormat="1" ht="15" customHeight="1" x14ac:dyDescent="0.25">
      <c r="A95" s="2"/>
      <c r="B95" s="18"/>
      <c r="C95" s="79"/>
      <c r="D95" s="79"/>
      <c r="E95" s="2"/>
      <c r="F95" s="71"/>
      <c r="G95" s="13"/>
      <c r="H95" s="13"/>
      <c r="I95" s="73"/>
      <c r="J95" s="73"/>
      <c r="K95" s="73"/>
      <c r="L95" s="73"/>
      <c r="M95" s="73"/>
    </row>
    <row r="96" spans="1:13" s="1" customFormat="1" ht="15" customHeight="1" x14ac:dyDescent="0.25">
      <c r="A96" s="2"/>
      <c r="B96" s="76" t="s">
        <v>112</v>
      </c>
      <c r="C96" s="79"/>
      <c r="D96" s="79"/>
      <c r="E96" s="2"/>
      <c r="F96" s="71"/>
      <c r="G96" s="13"/>
      <c r="H96" s="13"/>
      <c r="I96" s="73"/>
      <c r="J96" s="73"/>
      <c r="K96" s="73"/>
      <c r="L96" s="73"/>
      <c r="M96" s="73"/>
    </row>
    <row r="97" spans="1:13" s="1" customFormat="1" ht="7.5" customHeight="1" x14ac:dyDescent="0.25">
      <c r="A97" s="2"/>
      <c r="B97" s="76"/>
      <c r="C97" s="79"/>
      <c r="D97" s="79"/>
      <c r="E97" s="2"/>
      <c r="F97" s="71"/>
      <c r="G97" s="13"/>
      <c r="H97" s="13"/>
      <c r="I97" s="73"/>
      <c r="J97" s="73"/>
      <c r="K97" s="73"/>
      <c r="L97" s="73"/>
      <c r="M97" s="73"/>
    </row>
    <row r="98" spans="1:13" s="1" customFormat="1" ht="15" customHeight="1" x14ac:dyDescent="0.25">
      <c r="A98" s="2"/>
      <c r="B98" s="2" t="s">
        <v>90</v>
      </c>
      <c r="C98" s="2"/>
      <c r="D98" s="2"/>
      <c r="E98" s="2"/>
      <c r="F98" s="77">
        <f>MATERIALI!C3</f>
        <v>25</v>
      </c>
      <c r="G98" s="13"/>
      <c r="H98" s="13"/>
      <c r="I98" s="73"/>
      <c r="J98" s="73"/>
      <c r="K98" s="73"/>
      <c r="L98" s="73"/>
      <c r="M98" s="73"/>
    </row>
    <row r="99" spans="1:13" s="1" customFormat="1" ht="15" customHeight="1" x14ac:dyDescent="0.25">
      <c r="A99" s="2"/>
      <c r="B99" s="2" t="s">
        <v>13</v>
      </c>
      <c r="C99" s="2"/>
      <c r="D99" s="2"/>
      <c r="E99" s="2"/>
      <c r="F99" s="77">
        <f>MATERIALI!C6</f>
        <v>21</v>
      </c>
      <c r="G99" s="13"/>
      <c r="H99" s="13"/>
      <c r="I99" s="73"/>
      <c r="J99" s="73"/>
      <c r="K99" s="73"/>
      <c r="L99" s="73"/>
      <c r="M99" s="73"/>
    </row>
    <row r="100" spans="1:13" s="1" customFormat="1" ht="15" customHeight="1" x14ac:dyDescent="0.25">
      <c r="A100" s="2"/>
      <c r="B100" s="2" t="s">
        <v>92</v>
      </c>
      <c r="C100" s="2"/>
      <c r="D100" s="2"/>
      <c r="E100" s="2"/>
      <c r="F100" s="77">
        <f>MATERIALI!$C$7</f>
        <v>19</v>
      </c>
      <c r="G100" s="13"/>
      <c r="H100" s="13"/>
      <c r="I100" s="73"/>
      <c r="J100" s="73"/>
      <c r="K100" s="73"/>
      <c r="L100" s="73"/>
      <c r="M100" s="73"/>
    </row>
    <row r="101" spans="1:13" s="1" customFormat="1" ht="15" customHeight="1" x14ac:dyDescent="0.25">
      <c r="A101" s="2"/>
      <c r="B101" s="2" t="s">
        <v>108</v>
      </c>
      <c r="C101" s="2"/>
      <c r="D101" s="2"/>
      <c r="E101" s="2"/>
      <c r="F101" s="77">
        <f>MATERIALI!C5</f>
        <v>8</v>
      </c>
      <c r="G101" s="13"/>
      <c r="H101" s="13"/>
      <c r="I101" s="73"/>
      <c r="J101" s="73"/>
      <c r="K101" s="73"/>
      <c r="L101" s="73"/>
      <c r="M101" s="73"/>
    </row>
    <row r="102" spans="1:13" s="1" customFormat="1" ht="15" customHeight="1" x14ac:dyDescent="0.25">
      <c r="A102" s="2"/>
      <c r="B102" s="2" t="s">
        <v>175</v>
      </c>
      <c r="C102" s="2" t="str">
        <f>MATERIALI!B16</f>
        <v>Poliuretano espanso</v>
      </c>
      <c r="D102" s="2"/>
      <c r="E102" s="2"/>
      <c r="F102" s="77">
        <f>MATERIALI!$C$16</f>
        <v>0.43</v>
      </c>
      <c r="G102" s="13"/>
      <c r="H102" s="13"/>
      <c r="I102" s="73"/>
      <c r="J102" s="73"/>
      <c r="K102" s="73"/>
      <c r="L102" s="73"/>
      <c r="M102" s="73"/>
    </row>
    <row r="103" spans="1:13" s="1" customFormat="1" ht="15" customHeight="1" x14ac:dyDescent="0.25">
      <c r="A103" s="2"/>
      <c r="B103" s="2" t="s">
        <v>175</v>
      </c>
      <c r="C103" s="2" t="str">
        <f>MATERIALI!B15</f>
        <v>Lana di roccia+catrame</v>
      </c>
      <c r="D103" s="2"/>
      <c r="E103" s="2"/>
      <c r="F103" s="77">
        <f>MATERIALI!C15</f>
        <v>0.7</v>
      </c>
      <c r="G103" s="13"/>
      <c r="H103" s="13"/>
      <c r="I103" s="73"/>
      <c r="J103" s="73"/>
      <c r="K103" s="73"/>
      <c r="L103" s="73"/>
      <c r="M103" s="73"/>
    </row>
    <row r="104" spans="1:13" s="1" customFormat="1" ht="15" customHeight="1" x14ac:dyDescent="0.25">
      <c r="A104" s="2"/>
      <c r="B104" s="2" t="s">
        <v>93</v>
      </c>
      <c r="C104" s="79"/>
      <c r="D104" s="79"/>
      <c r="E104" s="2"/>
      <c r="F104" s="77">
        <f>VLOOKUP(C90,MATERIALI!B9:C10,2,FALSE)</f>
        <v>20</v>
      </c>
      <c r="G104" s="13"/>
      <c r="H104" s="13"/>
      <c r="I104" s="73"/>
      <c r="J104" s="73"/>
      <c r="K104" s="73"/>
      <c r="L104" s="73"/>
      <c r="M104" s="73"/>
    </row>
    <row r="105" spans="1:13" s="1" customFormat="1" ht="15" customHeight="1" x14ac:dyDescent="0.25">
      <c r="A105" s="2"/>
      <c r="B105" s="2" t="s">
        <v>149</v>
      </c>
      <c r="C105" s="79"/>
      <c r="D105" s="79"/>
      <c r="E105" s="2"/>
      <c r="F105" s="78">
        <f>MATERIALI!C14</f>
        <v>0.6</v>
      </c>
      <c r="G105" s="13"/>
      <c r="H105" s="13"/>
      <c r="I105" s="73"/>
      <c r="J105" s="73"/>
      <c r="K105" s="73"/>
      <c r="L105" s="73"/>
      <c r="M105" s="73"/>
    </row>
    <row r="106" spans="1:13" s="1" customFormat="1" ht="15" customHeight="1" x14ac:dyDescent="0.25">
      <c r="A106" s="2"/>
      <c r="B106" s="2"/>
      <c r="C106" s="79"/>
      <c r="D106" s="79"/>
      <c r="E106" s="2"/>
      <c r="F106" s="71"/>
      <c r="G106" s="13"/>
      <c r="H106" s="13"/>
      <c r="I106" s="73"/>
      <c r="J106" s="73"/>
      <c r="K106" s="73"/>
      <c r="L106" s="73"/>
      <c r="M106" s="73"/>
    </row>
    <row r="107" spans="1:13" s="1" customFormat="1" ht="15" customHeight="1" x14ac:dyDescent="0.25">
      <c r="A107" s="2"/>
      <c r="B107" s="18"/>
      <c r="C107" s="79"/>
      <c r="D107" s="79"/>
      <c r="E107" s="2"/>
      <c r="F107" s="71"/>
      <c r="G107" s="13"/>
      <c r="H107" s="13"/>
      <c r="I107" s="73"/>
      <c r="J107" s="73"/>
      <c r="K107" s="73"/>
      <c r="L107" s="73"/>
      <c r="M107" s="73"/>
    </row>
    <row r="108" spans="1:13" s="1" customFormat="1" ht="15" customHeight="1" x14ac:dyDescent="0.25">
      <c r="A108" s="2"/>
      <c r="B108" s="90" t="s">
        <v>128</v>
      </c>
      <c r="C108" s="15"/>
      <c r="D108" s="18"/>
      <c r="E108" s="2"/>
      <c r="F108" s="71"/>
      <c r="G108" s="13"/>
      <c r="H108" s="13"/>
      <c r="I108" s="73"/>
      <c r="J108" s="73"/>
      <c r="K108" s="73"/>
      <c r="L108" s="73"/>
      <c r="M108" s="73"/>
    </row>
    <row r="109" spans="1:13" s="1" customFormat="1" ht="15" customHeight="1" x14ac:dyDescent="0.25">
      <c r="A109" s="2"/>
      <c r="B109" s="18"/>
      <c r="C109" s="15"/>
      <c r="D109" s="18"/>
      <c r="E109" s="2"/>
      <c r="F109" s="71"/>
      <c r="G109" s="13"/>
      <c r="H109" s="13"/>
      <c r="I109" s="73"/>
      <c r="J109" s="73"/>
      <c r="K109" s="73"/>
      <c r="L109" s="73"/>
      <c r="M109" s="73"/>
    </row>
    <row r="110" spans="1:13" s="1" customFormat="1" ht="15" customHeight="1" x14ac:dyDescent="0.25">
      <c r="A110" s="2"/>
      <c r="B110" s="76" t="s">
        <v>152</v>
      </c>
      <c r="C110" s="15"/>
      <c r="D110" s="18"/>
      <c r="E110" s="2"/>
      <c r="F110" s="71"/>
      <c r="G110" s="13"/>
      <c r="H110" s="13"/>
      <c r="I110" s="73"/>
      <c r="J110" s="73"/>
      <c r="K110" s="73"/>
      <c r="L110" s="73"/>
      <c r="M110" s="73"/>
    </row>
    <row r="111" spans="1:13" ht="15" customHeight="1" x14ac:dyDescent="0.25">
      <c r="A111" s="2"/>
      <c r="B111" s="2"/>
      <c r="C111" s="2"/>
      <c r="D111" s="17"/>
      <c r="E111" s="17"/>
      <c r="F111" s="17"/>
      <c r="G111" s="17"/>
      <c r="H111" s="17"/>
      <c r="I111" s="73"/>
      <c r="J111" s="73"/>
      <c r="K111" s="73"/>
      <c r="L111" s="73"/>
      <c r="M111" s="73"/>
    </row>
    <row r="112" spans="1:13" ht="15" customHeight="1" x14ac:dyDescent="0.25">
      <c r="A112" s="2"/>
      <c r="B112" s="2" t="s">
        <v>115</v>
      </c>
      <c r="C112" s="2"/>
      <c r="D112" s="15"/>
      <c r="E112" s="15"/>
      <c r="F112" s="78">
        <f>2*(C83*C74)*F98</f>
        <v>0.96</v>
      </c>
      <c r="G112" s="15"/>
      <c r="H112" s="72" t="s">
        <v>181</v>
      </c>
      <c r="I112" s="86">
        <f>1/C82</f>
        <v>2</v>
      </c>
      <c r="J112" s="86">
        <f>C83</f>
        <v>0.12</v>
      </c>
      <c r="K112" s="86">
        <f>C74</f>
        <v>0.16</v>
      </c>
      <c r="L112" s="74">
        <f>F98</f>
        <v>25</v>
      </c>
      <c r="M112" s="87">
        <f>I112*J112*K112*L112</f>
        <v>0.96</v>
      </c>
    </row>
    <row r="113" spans="1:13" ht="15" customHeight="1" x14ac:dyDescent="0.25">
      <c r="A113" s="2"/>
      <c r="B113" s="2" t="s">
        <v>125</v>
      </c>
      <c r="C113" s="2"/>
      <c r="D113" s="15"/>
      <c r="E113" s="15"/>
      <c r="F113" s="78">
        <f>C84*F98</f>
        <v>1</v>
      </c>
      <c r="G113" s="15"/>
      <c r="H113" s="72" t="s">
        <v>181</v>
      </c>
      <c r="I113" s="86"/>
      <c r="J113" s="86"/>
      <c r="K113" s="86">
        <f>C84</f>
        <v>0.04</v>
      </c>
      <c r="L113" s="74">
        <f>L112</f>
        <v>25</v>
      </c>
      <c r="M113" s="87">
        <f>K113*L113</f>
        <v>1</v>
      </c>
    </row>
    <row r="114" spans="1:13" ht="15" customHeight="1" x14ac:dyDescent="0.25">
      <c r="A114" s="2"/>
      <c r="B114" s="89" t="s">
        <v>116</v>
      </c>
      <c r="C114" s="2"/>
      <c r="D114" s="15"/>
      <c r="E114" s="15"/>
      <c r="F114" s="78">
        <f>2*0.38*C74*F101</f>
        <v>0.9728</v>
      </c>
      <c r="G114" s="15"/>
      <c r="H114" s="72" t="s">
        <v>181</v>
      </c>
      <c r="I114" s="86">
        <v>2</v>
      </c>
      <c r="J114" s="86">
        <f>C75</f>
        <v>0.38</v>
      </c>
      <c r="K114" s="86">
        <f>C74</f>
        <v>0.16</v>
      </c>
      <c r="L114" s="74">
        <f>F101</f>
        <v>8</v>
      </c>
      <c r="M114" s="87">
        <f>I114*J114*K114*L114</f>
        <v>0.9728</v>
      </c>
    </row>
    <row r="115" spans="1:13" ht="9" customHeight="1" x14ac:dyDescent="0.25">
      <c r="A115" s="2"/>
      <c r="B115" s="17"/>
      <c r="C115" s="17"/>
      <c r="D115" s="17"/>
      <c r="E115" s="17"/>
      <c r="F115" s="17"/>
      <c r="G115" s="17"/>
      <c r="H115" s="13"/>
      <c r="I115" s="86"/>
      <c r="J115" s="73"/>
      <c r="K115" s="75"/>
      <c r="L115" s="74"/>
      <c r="M115" s="87"/>
    </row>
    <row r="116" spans="1:13" ht="15" customHeight="1" x14ac:dyDescent="0.25">
      <c r="A116" s="2"/>
      <c r="B116" s="113" t="s">
        <v>167</v>
      </c>
      <c r="C116" s="113"/>
      <c r="D116" s="113"/>
      <c r="E116" s="113"/>
      <c r="F116" s="84">
        <f>(F112+F113+F114)</f>
        <v>2.9327999999999999</v>
      </c>
      <c r="G116" s="14"/>
      <c r="H116" s="13"/>
      <c r="I116" s="86"/>
      <c r="J116" s="73"/>
      <c r="K116" s="73"/>
      <c r="L116" s="74"/>
      <c r="M116" s="87"/>
    </row>
    <row r="117" spans="1:13" s="1" customFormat="1" ht="15" customHeight="1" x14ac:dyDescent="0.25">
      <c r="A117" s="2"/>
      <c r="B117" s="69"/>
      <c r="C117" s="69"/>
      <c r="D117" s="69"/>
      <c r="E117" s="69"/>
      <c r="F117" s="84"/>
      <c r="G117" s="14"/>
      <c r="H117" s="13"/>
      <c r="I117" s="86"/>
      <c r="J117" s="73"/>
      <c r="K117" s="73"/>
      <c r="L117" s="74"/>
      <c r="M117" s="87"/>
    </row>
    <row r="118" spans="1:13" ht="15" customHeight="1" x14ac:dyDescent="0.25">
      <c r="A118" s="2"/>
      <c r="B118" s="76" t="s">
        <v>184</v>
      </c>
      <c r="C118" s="17"/>
      <c r="D118" s="17"/>
      <c r="E118" s="17"/>
      <c r="F118" s="17"/>
      <c r="G118" s="17"/>
      <c r="H118" s="13"/>
      <c r="I118" s="86"/>
      <c r="J118" s="73"/>
      <c r="K118" s="73"/>
      <c r="L118" s="74"/>
      <c r="M118" s="87"/>
    </row>
    <row r="119" spans="1:13" s="1" customFormat="1" ht="15" customHeight="1" x14ac:dyDescent="0.25">
      <c r="A119" s="2"/>
      <c r="B119" s="76"/>
      <c r="C119" s="17"/>
      <c r="D119" s="17"/>
      <c r="E119" s="17"/>
      <c r="F119" s="17"/>
      <c r="G119" s="17"/>
      <c r="H119" s="13"/>
      <c r="I119" s="86"/>
      <c r="J119" s="73"/>
      <c r="K119" s="73"/>
      <c r="L119" s="74"/>
      <c r="M119" s="87"/>
    </row>
    <row r="120" spans="1:13" ht="15" customHeight="1" x14ac:dyDescent="0.25">
      <c r="A120" s="2"/>
      <c r="B120" s="2" t="s">
        <v>117</v>
      </c>
      <c r="C120" s="2"/>
      <c r="D120" s="15"/>
      <c r="E120" s="15"/>
      <c r="F120" s="78">
        <f>C88*F100</f>
        <v>0.28499999999999998</v>
      </c>
      <c r="G120" s="15"/>
      <c r="H120" s="72" t="s">
        <v>181</v>
      </c>
      <c r="I120" s="86"/>
      <c r="J120" s="73"/>
      <c r="K120" s="86">
        <f>C88</f>
        <v>1.4999999999999999E-2</v>
      </c>
      <c r="L120" s="74">
        <f>F100</f>
        <v>19</v>
      </c>
      <c r="M120" s="87">
        <f>K120*L120</f>
        <v>0.28499999999999998</v>
      </c>
    </row>
    <row r="121" spans="1:13" ht="15" customHeight="1" x14ac:dyDescent="0.25">
      <c r="A121" s="2"/>
      <c r="B121" s="2" t="s">
        <v>118</v>
      </c>
      <c r="C121" s="2"/>
      <c r="D121" s="15"/>
      <c r="E121" s="15"/>
      <c r="F121" s="78">
        <f>C89*MATERIALI!C6</f>
        <v>0</v>
      </c>
      <c r="G121" s="15"/>
      <c r="H121" s="72" t="s">
        <v>181</v>
      </c>
      <c r="I121" s="86"/>
      <c r="J121" s="73"/>
      <c r="K121" s="86">
        <f>C89</f>
        <v>0</v>
      </c>
      <c r="L121" s="74">
        <f>F99</f>
        <v>21</v>
      </c>
      <c r="M121" s="87">
        <f>K121*L121</f>
        <v>0</v>
      </c>
    </row>
    <row r="122" spans="1:13" ht="15" customHeight="1" x14ac:dyDescent="0.25">
      <c r="A122" s="2"/>
      <c r="B122" s="2" t="s">
        <v>131</v>
      </c>
      <c r="C122" s="15"/>
      <c r="D122" s="15"/>
      <c r="E122" s="15"/>
      <c r="F122" s="78">
        <f>C91*F104</f>
        <v>0</v>
      </c>
      <c r="G122" s="15"/>
      <c r="H122" s="72" t="s">
        <v>181</v>
      </c>
      <c r="I122" s="86"/>
      <c r="J122" s="73"/>
      <c r="K122" s="86">
        <f>C91</f>
        <v>0</v>
      </c>
      <c r="L122" s="74">
        <f>F104</f>
        <v>20</v>
      </c>
      <c r="M122" s="87">
        <f t="shared" ref="M122:M124" si="0">K122*L122</f>
        <v>0</v>
      </c>
    </row>
    <row r="123" spans="1:13" ht="15" customHeight="1" x14ac:dyDescent="0.25">
      <c r="A123" s="2"/>
      <c r="B123" s="2" t="s">
        <v>177</v>
      </c>
      <c r="C123" s="2" t="str">
        <f>MATERIALI!B16</f>
        <v>Poliuretano espanso</v>
      </c>
      <c r="D123" s="2"/>
      <c r="E123" s="15"/>
      <c r="F123" s="78">
        <f>C92*F102</f>
        <v>4.3000000000000003E-2</v>
      </c>
      <c r="G123" s="15"/>
      <c r="H123" s="72" t="s">
        <v>181</v>
      </c>
      <c r="I123" s="86"/>
      <c r="J123" s="73"/>
      <c r="K123" s="86">
        <f>C92</f>
        <v>0.1</v>
      </c>
      <c r="L123" s="74">
        <f>F102</f>
        <v>0.43</v>
      </c>
      <c r="M123" s="87">
        <f t="shared" si="0"/>
        <v>4.3000000000000003E-2</v>
      </c>
    </row>
    <row r="124" spans="1:13" s="1" customFormat="1" ht="15" customHeight="1" x14ac:dyDescent="0.25">
      <c r="A124" s="2"/>
      <c r="B124" s="2" t="s">
        <v>177</v>
      </c>
      <c r="C124" s="2" t="str">
        <f>MATERIALI!B15</f>
        <v>Lana di roccia+catrame</v>
      </c>
      <c r="D124" s="2"/>
      <c r="E124" s="15"/>
      <c r="F124" s="78">
        <f>C93*F103</f>
        <v>6.9999999999999993E-2</v>
      </c>
      <c r="G124" s="15"/>
      <c r="H124" s="72" t="s">
        <v>181</v>
      </c>
      <c r="I124" s="86"/>
      <c r="J124" s="73"/>
      <c r="K124" s="86">
        <f>C93</f>
        <v>0.1</v>
      </c>
      <c r="L124" s="74">
        <f>F103</f>
        <v>0.7</v>
      </c>
      <c r="M124" s="87">
        <f t="shared" si="0"/>
        <v>6.9999999999999993E-2</v>
      </c>
    </row>
    <row r="125" spans="1:13" s="1" customFormat="1" ht="15" customHeight="1" x14ac:dyDescent="0.25">
      <c r="A125" s="2"/>
      <c r="B125" s="2" t="s">
        <v>150</v>
      </c>
      <c r="C125" s="16"/>
      <c r="D125" s="15"/>
      <c r="E125" s="15"/>
      <c r="F125" s="78">
        <f>F105</f>
        <v>0.6</v>
      </c>
      <c r="G125" s="15"/>
      <c r="I125" s="86"/>
      <c r="J125" s="73"/>
      <c r="K125" s="86"/>
      <c r="L125" s="74"/>
      <c r="M125" s="87"/>
    </row>
    <row r="126" spans="1:13" ht="9.75" customHeight="1" x14ac:dyDescent="0.25">
      <c r="A126" s="2"/>
      <c r="B126" s="17"/>
      <c r="C126" s="17"/>
      <c r="D126" s="17"/>
      <c r="E126" s="17"/>
      <c r="F126" s="17"/>
      <c r="G126" s="17"/>
      <c r="H126" s="17"/>
      <c r="I126" s="86"/>
      <c r="J126" s="73"/>
      <c r="K126" s="73"/>
      <c r="L126" s="73"/>
      <c r="M126" s="73"/>
    </row>
    <row r="127" spans="1:13" ht="15" customHeight="1" x14ac:dyDescent="0.25">
      <c r="A127" s="2"/>
      <c r="B127" s="113" t="s">
        <v>167</v>
      </c>
      <c r="C127" s="113"/>
      <c r="D127" s="113"/>
      <c r="E127" s="113"/>
      <c r="F127" s="84">
        <f>(F120+F121+F123+F122+F125+F124)</f>
        <v>0.99799999999999989</v>
      </c>
      <c r="G127" s="14"/>
      <c r="H127" s="14"/>
      <c r="I127" s="73"/>
      <c r="J127" s="73"/>
      <c r="K127" s="73"/>
      <c r="L127" s="73"/>
      <c r="M127" s="73"/>
    </row>
    <row r="128" spans="1:13" s="1" customFormat="1" ht="15" customHeight="1" x14ac:dyDescent="0.25">
      <c r="A128" s="2"/>
      <c r="B128" s="89"/>
      <c r="C128" s="89"/>
      <c r="D128" s="89"/>
      <c r="E128" s="89"/>
      <c r="F128" s="84"/>
      <c r="G128" s="14"/>
      <c r="H128" s="14"/>
      <c r="I128" s="73"/>
      <c r="J128" s="73"/>
      <c r="K128" s="73"/>
      <c r="L128" s="73"/>
      <c r="M128" s="73"/>
    </row>
    <row r="129" spans="1:13" ht="15" customHeight="1" x14ac:dyDescent="0.25">
      <c r="A129" s="2"/>
      <c r="B129" s="76" t="s">
        <v>151</v>
      </c>
      <c r="C129" s="17"/>
      <c r="D129" s="17"/>
      <c r="E129" s="17"/>
      <c r="F129" s="17"/>
      <c r="G129" s="17"/>
      <c r="H129" s="17"/>
      <c r="I129" s="73"/>
      <c r="J129" s="73"/>
      <c r="K129" s="73"/>
      <c r="L129" s="73"/>
      <c r="M129" s="73"/>
    </row>
    <row r="130" spans="1:13" s="1" customFormat="1" ht="15" customHeight="1" thickBot="1" x14ac:dyDescent="0.3">
      <c r="A130" s="2"/>
      <c r="B130" s="76"/>
      <c r="C130" s="17"/>
      <c r="D130" s="17"/>
      <c r="E130" s="17"/>
      <c r="F130" s="17"/>
      <c r="G130" s="17"/>
      <c r="H130" s="17"/>
      <c r="I130" s="73"/>
      <c r="J130" s="73"/>
      <c r="K130" s="73"/>
      <c r="L130" s="73"/>
      <c r="M130" s="73"/>
    </row>
    <row r="131" spans="1:13" s="1" customFormat="1" ht="15" customHeight="1" thickTop="1" x14ac:dyDescent="0.25">
      <c r="A131" s="2"/>
      <c r="B131" s="118" t="s">
        <v>143</v>
      </c>
      <c r="C131" s="119"/>
      <c r="D131" s="120"/>
      <c r="E131" s="17"/>
      <c r="F131" s="130">
        <f>VLOOKUP(B131,'dati nascosti'!C38:D48,2,FALSE)</f>
        <v>0.5</v>
      </c>
      <c r="G131" s="17"/>
      <c r="H131" s="17"/>
      <c r="I131" s="73"/>
      <c r="J131" s="73"/>
      <c r="K131" s="73"/>
      <c r="L131" s="73"/>
      <c r="M131" s="73"/>
    </row>
    <row r="132" spans="1:13" s="1" customFormat="1" ht="15" customHeight="1" thickBot="1" x14ac:dyDescent="0.3">
      <c r="A132" s="2"/>
      <c r="B132" s="121"/>
      <c r="C132" s="122"/>
      <c r="D132" s="123"/>
      <c r="E132" s="17"/>
      <c r="F132" s="130"/>
      <c r="G132" s="17"/>
      <c r="H132" s="17"/>
      <c r="I132" s="73"/>
      <c r="J132" s="73"/>
      <c r="K132" s="73"/>
      <c r="L132" s="73"/>
      <c r="M132" s="73"/>
    </row>
    <row r="133" spans="1:13" s="1" customFormat="1" ht="15" customHeight="1" thickTop="1" thickBot="1" x14ac:dyDescent="0.3">
      <c r="A133" s="2"/>
      <c r="B133" s="76"/>
      <c r="C133" s="17"/>
      <c r="D133" s="17"/>
      <c r="E133" s="17"/>
      <c r="F133" s="17"/>
      <c r="G133" s="17"/>
      <c r="H133" s="17"/>
      <c r="I133" s="73"/>
      <c r="J133" s="73"/>
      <c r="K133" s="73"/>
      <c r="L133" s="73"/>
      <c r="M133" s="73"/>
    </row>
    <row r="134" spans="1:13" s="1" customFormat="1" ht="15" customHeight="1" thickTop="1" thickBot="1" x14ac:dyDescent="0.3">
      <c r="A134" s="2"/>
      <c r="B134" s="93" t="s">
        <v>81</v>
      </c>
      <c r="C134" s="17"/>
      <c r="D134" s="17"/>
      <c r="E134" s="17"/>
      <c r="F134" s="97">
        <v>1.5</v>
      </c>
      <c r="G134" s="17"/>
      <c r="H134" s="17"/>
      <c r="I134" s="73"/>
      <c r="J134" s="73"/>
      <c r="K134" s="73"/>
      <c r="L134" s="73"/>
      <c r="M134" s="73"/>
    </row>
    <row r="135" spans="1:13" s="1" customFormat="1" ht="15" customHeight="1" thickTop="1" x14ac:dyDescent="0.25">
      <c r="A135" s="2"/>
      <c r="B135" s="76"/>
      <c r="C135" s="17"/>
      <c r="D135" s="17"/>
      <c r="E135" s="17"/>
      <c r="F135" s="17"/>
      <c r="G135" s="17"/>
      <c r="H135" s="17"/>
      <c r="I135" s="73"/>
      <c r="J135" s="73"/>
      <c r="K135" s="73"/>
      <c r="L135" s="73"/>
      <c r="M135" s="73"/>
    </row>
    <row r="136" spans="1:13" s="1" customFormat="1" ht="15" customHeight="1" x14ac:dyDescent="0.25">
      <c r="A136" s="2"/>
      <c r="B136" s="17"/>
      <c r="C136" s="17"/>
      <c r="D136" s="17"/>
      <c r="E136" s="17"/>
      <c r="F136" s="17"/>
      <c r="G136" s="17"/>
      <c r="H136" s="17"/>
      <c r="I136" s="73"/>
      <c r="J136" s="73"/>
      <c r="K136" s="73"/>
      <c r="L136" s="73"/>
      <c r="M136" s="73"/>
    </row>
    <row r="137" spans="1:13" ht="15" customHeight="1" thickBot="1" x14ac:dyDescent="0.3">
      <c r="A137" s="2"/>
      <c r="B137" s="17"/>
      <c r="C137" s="17"/>
      <c r="D137" s="17"/>
      <c r="E137" s="17"/>
      <c r="F137" s="17"/>
      <c r="G137" s="17"/>
      <c r="H137" s="17"/>
      <c r="I137" s="73"/>
      <c r="J137" s="73"/>
      <c r="K137" s="73"/>
      <c r="L137" s="73"/>
      <c r="M137" s="73"/>
    </row>
    <row r="138" spans="1:13" ht="18.75" customHeight="1" thickTop="1" thickBot="1" x14ac:dyDescent="0.3">
      <c r="A138" s="2"/>
      <c r="B138" s="114" t="s">
        <v>126</v>
      </c>
      <c r="C138" s="115"/>
      <c r="D138" s="115"/>
      <c r="E138" s="115"/>
      <c r="F138" s="115"/>
      <c r="G138" s="116"/>
      <c r="H138" s="95"/>
      <c r="I138" s="73"/>
      <c r="J138" s="73"/>
      <c r="K138" s="73"/>
      <c r="L138" s="73"/>
      <c r="M138" s="73"/>
    </row>
    <row r="139" spans="1:13" s="1" customFormat="1" ht="15" customHeight="1" thickTop="1" x14ac:dyDescent="0.25">
      <c r="A139" s="2"/>
      <c r="B139" s="68"/>
      <c r="C139" s="68"/>
      <c r="D139" s="68"/>
      <c r="E139" s="68"/>
      <c r="F139" s="68"/>
      <c r="G139" s="68"/>
      <c r="H139" s="68"/>
      <c r="I139" s="73"/>
      <c r="J139" s="73"/>
      <c r="K139" s="73"/>
      <c r="L139" s="73"/>
      <c r="M139" s="73"/>
    </row>
    <row r="140" spans="1:13" s="1" customFormat="1" ht="15" customHeight="1" x14ac:dyDescent="0.25">
      <c r="A140" s="2"/>
      <c r="B140" s="76" t="s">
        <v>109</v>
      </c>
      <c r="C140" s="2"/>
      <c r="D140" s="2"/>
      <c r="E140" s="2"/>
      <c r="F140" s="2"/>
      <c r="G140" s="13"/>
      <c r="H140" s="13"/>
      <c r="I140" s="73"/>
      <c r="J140" s="2"/>
      <c r="K140" s="2"/>
      <c r="L140" s="2"/>
      <c r="M140" s="73"/>
    </row>
    <row r="141" spans="1:13" s="1" customFormat="1" ht="15" customHeight="1" thickBot="1" x14ac:dyDescent="0.3">
      <c r="A141" s="2"/>
      <c r="B141" s="17"/>
      <c r="C141" s="17"/>
      <c r="D141" s="17"/>
      <c r="E141" s="2"/>
      <c r="F141" s="2"/>
      <c r="G141" s="13"/>
      <c r="H141" s="13"/>
      <c r="I141" s="73"/>
      <c r="J141" s="2"/>
      <c r="K141" s="2"/>
      <c r="L141" s="2"/>
      <c r="M141" s="73"/>
    </row>
    <row r="142" spans="1:13" s="1" customFormat="1" ht="15" customHeight="1" thickTop="1" thickBot="1" x14ac:dyDescent="0.3">
      <c r="A142" s="2"/>
      <c r="B142" s="15" t="s">
        <v>154</v>
      </c>
      <c r="C142" s="111">
        <v>0.18</v>
      </c>
      <c r="D142" s="112"/>
      <c r="E142" s="2"/>
      <c r="F142" s="2"/>
      <c r="G142" s="13"/>
      <c r="H142" s="13"/>
      <c r="I142" s="73"/>
      <c r="J142" s="2"/>
      <c r="K142" s="2"/>
      <c r="L142" s="2"/>
      <c r="M142" s="73"/>
    </row>
    <row r="143" spans="1:13" s="1" customFormat="1" ht="15" customHeight="1" thickTop="1" x14ac:dyDescent="0.25">
      <c r="A143" s="2"/>
      <c r="B143" s="17"/>
      <c r="C143" s="17"/>
      <c r="D143" s="17"/>
      <c r="E143" s="2"/>
      <c r="F143" s="2"/>
      <c r="G143" s="13"/>
      <c r="H143" s="13"/>
      <c r="I143" s="73"/>
      <c r="J143" s="2"/>
      <c r="K143" s="2"/>
      <c r="L143" s="2"/>
      <c r="M143" s="73"/>
    </row>
    <row r="144" spans="1:13" s="1" customFormat="1" ht="15" customHeight="1" x14ac:dyDescent="0.25">
      <c r="A144" s="2"/>
      <c r="B144" s="76" t="s">
        <v>148</v>
      </c>
      <c r="C144" s="2"/>
      <c r="D144" s="2"/>
      <c r="E144" s="2"/>
      <c r="F144" s="71"/>
      <c r="G144" s="13"/>
      <c r="H144" s="13"/>
      <c r="I144" s="73"/>
      <c r="J144" s="2"/>
      <c r="K144" s="2"/>
      <c r="L144" s="2"/>
      <c r="M144" s="73"/>
    </row>
    <row r="145" spans="1:13" s="1" customFormat="1" ht="15" customHeight="1" thickBot="1" x14ac:dyDescent="0.3">
      <c r="A145" s="2"/>
      <c r="B145" s="76"/>
      <c r="C145" s="2"/>
      <c r="D145" s="2"/>
      <c r="E145" s="2"/>
      <c r="F145" s="71"/>
      <c r="G145" s="13"/>
      <c r="H145" s="13"/>
      <c r="I145" s="73"/>
      <c r="J145" s="2"/>
      <c r="K145" s="2"/>
      <c r="L145" s="2"/>
      <c r="M145" s="73"/>
    </row>
    <row r="146" spans="1:13" ht="15" customHeight="1" thickTop="1" thickBot="1" x14ac:dyDescent="0.3">
      <c r="A146" s="2"/>
      <c r="B146" s="15" t="s">
        <v>110</v>
      </c>
      <c r="C146" s="111">
        <v>1.4999999999999999E-2</v>
      </c>
      <c r="D146" s="112"/>
      <c r="E146" s="17"/>
      <c r="F146" s="17"/>
      <c r="G146" s="17"/>
      <c r="H146" s="17"/>
      <c r="I146" s="73"/>
      <c r="J146" s="2"/>
      <c r="K146" s="2"/>
      <c r="L146" s="2"/>
      <c r="M146" s="73"/>
    </row>
    <row r="147" spans="1:13" ht="15" customHeight="1" thickTop="1" thickBot="1" x14ac:dyDescent="0.3">
      <c r="A147" s="2"/>
      <c r="B147" s="15" t="s">
        <v>111</v>
      </c>
      <c r="C147" s="111">
        <v>5.5E-2</v>
      </c>
      <c r="D147" s="112"/>
      <c r="E147" s="15"/>
      <c r="F147" s="16"/>
      <c r="G147" s="15"/>
      <c r="H147" s="15"/>
      <c r="I147" s="73"/>
      <c r="J147" s="2"/>
      <c r="K147" s="2"/>
      <c r="L147" s="2"/>
      <c r="M147" s="73"/>
    </row>
    <row r="148" spans="1:13" ht="15" customHeight="1" thickTop="1" thickBot="1" x14ac:dyDescent="0.3">
      <c r="A148" s="2"/>
      <c r="B148" s="18" t="s">
        <v>187</v>
      </c>
      <c r="C148" s="124" t="s">
        <v>195</v>
      </c>
      <c r="D148" s="125"/>
      <c r="E148" s="17"/>
      <c r="F148" s="17"/>
      <c r="G148" s="17"/>
      <c r="H148" s="17"/>
      <c r="I148" s="73"/>
      <c r="J148" s="2"/>
      <c r="K148" s="2"/>
      <c r="L148" s="2"/>
      <c r="M148" s="73"/>
    </row>
    <row r="149" spans="1:13" ht="15" customHeight="1" thickTop="1" thickBot="1" x14ac:dyDescent="0.3">
      <c r="A149" s="2"/>
      <c r="B149" s="15" t="s">
        <v>153</v>
      </c>
      <c r="C149" s="111">
        <v>0.02</v>
      </c>
      <c r="D149" s="112"/>
      <c r="E149" s="2"/>
      <c r="F149" s="2"/>
      <c r="G149" s="2"/>
      <c r="H149" s="2"/>
      <c r="I149" s="73"/>
      <c r="J149" s="2"/>
      <c r="K149" s="2"/>
      <c r="L149" s="2"/>
      <c r="M149" s="73"/>
    </row>
    <row r="150" spans="1:13" s="1" customFormat="1" ht="15" customHeight="1" thickTop="1" x14ac:dyDescent="0.25">
      <c r="A150" s="2"/>
      <c r="B150" s="2"/>
      <c r="C150" s="2"/>
      <c r="D150" s="2"/>
      <c r="E150" s="2"/>
      <c r="F150" s="2"/>
      <c r="G150" s="2"/>
      <c r="H150" s="2"/>
      <c r="I150" s="73"/>
      <c r="J150" s="73"/>
      <c r="K150" s="73"/>
      <c r="L150" s="73"/>
      <c r="M150" s="73"/>
    </row>
    <row r="151" spans="1:13" s="1" customFormat="1" ht="15" customHeight="1" x14ac:dyDescent="0.25">
      <c r="A151" s="2"/>
      <c r="B151" s="2"/>
      <c r="C151" s="2"/>
      <c r="D151" s="2"/>
      <c r="E151" s="2"/>
      <c r="F151" s="2"/>
      <c r="G151" s="2"/>
      <c r="H151" s="2"/>
      <c r="I151" s="73"/>
      <c r="J151" s="2"/>
      <c r="K151" s="2"/>
      <c r="L151" s="2"/>
      <c r="M151" s="2"/>
    </row>
    <row r="152" spans="1:13" s="1" customFormat="1" ht="15" customHeight="1" x14ac:dyDescent="0.25">
      <c r="A152" s="2"/>
      <c r="B152" s="76" t="s">
        <v>112</v>
      </c>
      <c r="C152" s="2"/>
      <c r="D152" s="2"/>
      <c r="E152" s="2"/>
      <c r="F152" s="2"/>
      <c r="G152" s="2"/>
      <c r="H152" s="2"/>
      <c r="I152" s="73"/>
      <c r="J152" s="2"/>
      <c r="K152" s="2"/>
      <c r="L152" s="2"/>
      <c r="M152" s="2"/>
    </row>
    <row r="153" spans="1:13" s="1" customFormat="1" ht="9" customHeight="1" x14ac:dyDescent="0.25">
      <c r="A153" s="2"/>
      <c r="B153" s="2"/>
      <c r="C153" s="2"/>
      <c r="D153" s="2"/>
      <c r="E153" s="2"/>
      <c r="F153" s="2"/>
      <c r="G153" s="2"/>
      <c r="H153" s="2"/>
      <c r="I153" s="73"/>
      <c r="J153" s="2"/>
      <c r="K153" s="2"/>
      <c r="L153" s="2"/>
      <c r="M153" s="2"/>
    </row>
    <row r="154" spans="1:13" s="1" customFormat="1" ht="15" customHeight="1" x14ac:dyDescent="0.25">
      <c r="A154" s="2"/>
      <c r="B154" s="2" t="s">
        <v>90</v>
      </c>
      <c r="C154" s="2"/>
      <c r="D154" s="2"/>
      <c r="E154" s="2"/>
      <c r="F154" s="77">
        <f>MATERIALI!C3</f>
        <v>25</v>
      </c>
      <c r="G154" s="2"/>
      <c r="H154" s="2"/>
      <c r="I154" s="73"/>
      <c r="J154" s="2"/>
      <c r="K154" s="2"/>
      <c r="L154" s="2"/>
      <c r="M154" s="2"/>
    </row>
    <row r="155" spans="1:13" s="1" customFormat="1" ht="15" customHeight="1" x14ac:dyDescent="0.25">
      <c r="A155" s="2"/>
      <c r="B155" s="2" t="s">
        <v>91</v>
      </c>
      <c r="C155" s="2"/>
      <c r="D155" s="2"/>
      <c r="E155" s="2"/>
      <c r="F155" s="77">
        <f>VLOOKUP(C148,MATERIALI!B9:C10,2,FALSE)</f>
        <v>20</v>
      </c>
      <c r="G155" s="2"/>
      <c r="H155" s="2"/>
      <c r="I155" s="73"/>
      <c r="J155" s="73"/>
      <c r="K155" s="73"/>
      <c r="L155" s="73"/>
      <c r="M155" s="73"/>
    </row>
    <row r="156" spans="1:13" s="1" customFormat="1" ht="15" customHeight="1" x14ac:dyDescent="0.25">
      <c r="A156" s="2"/>
      <c r="B156" s="2" t="s">
        <v>13</v>
      </c>
      <c r="C156" s="2"/>
      <c r="D156" s="2"/>
      <c r="E156" s="2"/>
      <c r="F156" s="77">
        <f>MATERIALI!C6</f>
        <v>21</v>
      </c>
      <c r="G156" s="2"/>
      <c r="H156" s="2"/>
      <c r="I156" s="73"/>
      <c r="J156" s="73"/>
      <c r="K156" s="73"/>
      <c r="L156" s="73"/>
      <c r="M156" s="73"/>
    </row>
    <row r="157" spans="1:13" s="1" customFormat="1" ht="15" customHeight="1" x14ac:dyDescent="0.25">
      <c r="A157" s="2"/>
      <c r="B157" s="2" t="s">
        <v>92</v>
      </c>
      <c r="C157" s="2"/>
      <c r="D157" s="2"/>
      <c r="E157" s="2"/>
      <c r="F157" s="77">
        <f>MATERIALI!C7</f>
        <v>19</v>
      </c>
      <c r="G157" s="2"/>
      <c r="H157" s="2"/>
      <c r="I157" s="73"/>
      <c r="J157" s="73"/>
      <c r="K157" s="73"/>
      <c r="L157" s="73"/>
      <c r="M157" s="73"/>
    </row>
    <row r="158" spans="1:13" s="1" customFormat="1" ht="15" customHeight="1" x14ac:dyDescent="0.25">
      <c r="A158" s="2"/>
      <c r="B158" s="2"/>
      <c r="C158" s="2"/>
      <c r="D158" s="2"/>
      <c r="E158" s="2"/>
      <c r="F158" s="77"/>
      <c r="G158" s="2"/>
      <c r="H158" s="2"/>
      <c r="I158" s="73"/>
      <c r="J158" s="73"/>
      <c r="K158" s="73"/>
      <c r="L158" s="73"/>
      <c r="M158" s="73"/>
    </row>
    <row r="159" spans="1:13" s="1" customFormat="1" ht="15" customHeight="1" x14ac:dyDescent="0.25">
      <c r="A159" s="2"/>
      <c r="B159" s="76"/>
      <c r="C159" s="2"/>
      <c r="D159" s="2"/>
      <c r="E159" s="2"/>
      <c r="F159" s="2"/>
      <c r="G159" s="2"/>
      <c r="H159" s="2"/>
      <c r="I159" s="73"/>
      <c r="J159" s="73"/>
      <c r="K159" s="73"/>
      <c r="L159" s="73"/>
      <c r="M159" s="73"/>
    </row>
    <row r="160" spans="1:13" s="1" customFormat="1" ht="15" customHeight="1" x14ac:dyDescent="0.25">
      <c r="A160" s="2"/>
      <c r="B160" s="90" t="s">
        <v>128</v>
      </c>
      <c r="C160" s="2"/>
      <c r="D160" s="2"/>
      <c r="E160" s="2"/>
      <c r="F160" s="2"/>
      <c r="G160" s="2"/>
      <c r="H160" s="2"/>
      <c r="I160" s="73"/>
      <c r="J160" s="73"/>
      <c r="K160" s="73"/>
      <c r="L160" s="73"/>
      <c r="M160" s="73"/>
    </row>
    <row r="161" spans="1:13" ht="15" customHeight="1" x14ac:dyDescent="0.25">
      <c r="A161" s="2"/>
      <c r="B161" s="2"/>
      <c r="C161" s="2"/>
      <c r="D161" s="2"/>
      <c r="E161" s="2"/>
      <c r="F161" s="2"/>
      <c r="G161" s="2"/>
      <c r="H161" s="2"/>
      <c r="I161" s="73"/>
      <c r="J161" s="73"/>
      <c r="K161" s="73"/>
      <c r="L161" s="73"/>
      <c r="M161" s="73"/>
    </row>
    <row r="162" spans="1:13" ht="15" customHeight="1" x14ac:dyDescent="0.25">
      <c r="A162" s="2"/>
      <c r="B162" s="76" t="s">
        <v>196</v>
      </c>
      <c r="C162" s="2"/>
      <c r="D162" s="2"/>
      <c r="E162" s="2"/>
      <c r="F162" s="2"/>
      <c r="G162" s="2"/>
      <c r="H162" s="2"/>
      <c r="I162" s="73"/>
      <c r="J162" s="73"/>
      <c r="K162" s="73"/>
      <c r="L162" s="73"/>
      <c r="M162" s="73"/>
    </row>
    <row r="163" spans="1:13" ht="15" customHeight="1" x14ac:dyDescent="0.25">
      <c r="A163" s="2"/>
      <c r="B163" s="2"/>
      <c r="C163" s="2"/>
      <c r="D163" s="2"/>
      <c r="E163" s="2"/>
      <c r="F163" s="2"/>
      <c r="G163" s="2"/>
      <c r="H163" s="2"/>
      <c r="I163" s="73"/>
      <c r="J163" s="73"/>
      <c r="K163" s="73"/>
      <c r="L163" s="73"/>
      <c r="M163" s="73"/>
    </row>
    <row r="164" spans="1:13" ht="15" customHeight="1" x14ac:dyDescent="0.25">
      <c r="A164" s="2"/>
      <c r="B164" s="113" t="s">
        <v>198</v>
      </c>
      <c r="C164" s="113"/>
      <c r="D164" s="113"/>
      <c r="E164" s="113"/>
      <c r="F164" s="78">
        <f>C142*MATERIALI!C3</f>
        <v>4.5</v>
      </c>
      <c r="G164" s="15"/>
      <c r="H164" s="72" t="s">
        <v>181</v>
      </c>
      <c r="I164" s="2"/>
      <c r="J164" s="73"/>
      <c r="K164" s="86">
        <f>C142</f>
        <v>0.18</v>
      </c>
      <c r="L164" s="71">
        <f>F154</f>
        <v>25</v>
      </c>
      <c r="M164" s="87">
        <f>K164*L164</f>
        <v>4.5</v>
      </c>
    </row>
    <row r="165" spans="1:13" ht="15" customHeight="1" x14ac:dyDescent="0.25">
      <c r="A165" s="2"/>
      <c r="B165" s="2"/>
      <c r="C165" s="2"/>
      <c r="D165" s="2"/>
      <c r="E165" s="2"/>
      <c r="F165" s="2"/>
      <c r="G165" s="2"/>
      <c r="I165" s="73"/>
      <c r="J165" s="73"/>
      <c r="K165" s="73"/>
      <c r="L165" s="73"/>
      <c r="M165" s="73"/>
    </row>
    <row r="166" spans="1:13" ht="15" customHeight="1" x14ac:dyDescent="0.25">
      <c r="A166" s="2"/>
      <c r="B166" s="2"/>
      <c r="C166" s="2"/>
      <c r="D166" s="2"/>
      <c r="E166" s="2"/>
      <c r="F166" s="2"/>
      <c r="G166" s="2"/>
      <c r="I166" s="73"/>
      <c r="J166" s="73"/>
      <c r="K166" s="73"/>
      <c r="L166" s="73"/>
      <c r="M166" s="73"/>
    </row>
    <row r="167" spans="1:13" ht="15" customHeight="1" x14ac:dyDescent="0.25">
      <c r="A167" s="2"/>
      <c r="B167" s="76" t="s">
        <v>184</v>
      </c>
      <c r="C167" s="17"/>
      <c r="D167" s="17"/>
      <c r="E167" s="17"/>
      <c r="F167" s="17"/>
      <c r="G167" s="17"/>
      <c r="I167" s="73"/>
      <c r="J167" s="73"/>
      <c r="K167" s="73"/>
      <c r="L167" s="73"/>
      <c r="M167" s="73"/>
    </row>
    <row r="168" spans="1:13" s="1" customFormat="1" ht="15" customHeight="1" x14ac:dyDescent="0.25">
      <c r="A168" s="2"/>
      <c r="B168" s="2"/>
      <c r="C168" s="2"/>
      <c r="D168" s="2"/>
      <c r="E168" s="2"/>
      <c r="F168" s="2"/>
      <c r="G168" s="2"/>
      <c r="H168" s="72"/>
      <c r="I168" s="73"/>
      <c r="J168" s="73"/>
      <c r="K168" s="73"/>
      <c r="L168" s="73"/>
      <c r="M168" s="73"/>
    </row>
    <row r="169" spans="1:13" s="1" customFormat="1" ht="15" customHeight="1" x14ac:dyDescent="0.25">
      <c r="A169" s="2"/>
      <c r="B169" s="2" t="s">
        <v>117</v>
      </c>
      <c r="C169" s="2"/>
      <c r="D169" s="2"/>
      <c r="E169" s="15"/>
      <c r="F169" s="78">
        <f>C146*F157</f>
        <v>0.28499999999999998</v>
      </c>
      <c r="G169" s="15"/>
      <c r="H169" s="72" t="s">
        <v>181</v>
      </c>
      <c r="I169" s="73"/>
      <c r="J169" s="73"/>
      <c r="K169" s="86">
        <f>C146</f>
        <v>1.4999999999999999E-2</v>
      </c>
      <c r="L169" s="74">
        <f>F157</f>
        <v>19</v>
      </c>
      <c r="M169" s="87">
        <f>K169*L169</f>
        <v>0.28499999999999998</v>
      </c>
    </row>
    <row r="170" spans="1:13" s="1" customFormat="1" ht="15" customHeight="1" x14ac:dyDescent="0.25">
      <c r="A170" s="2"/>
      <c r="B170" s="2" t="s">
        <v>118</v>
      </c>
      <c r="C170" s="2"/>
      <c r="D170" s="2"/>
      <c r="E170" s="15"/>
      <c r="F170" s="78">
        <f>C147*MATERIALI!C6</f>
        <v>1.155</v>
      </c>
      <c r="G170" s="15"/>
      <c r="H170" s="72" t="s">
        <v>181</v>
      </c>
      <c r="I170" s="73"/>
      <c r="J170" s="73"/>
      <c r="K170" s="86">
        <f>C147</f>
        <v>5.5E-2</v>
      </c>
      <c r="L170" s="74">
        <f>F156</f>
        <v>21</v>
      </c>
      <c r="M170" s="87">
        <f>K170*L170</f>
        <v>1.155</v>
      </c>
    </row>
    <row r="171" spans="1:13" s="1" customFormat="1" ht="15" customHeight="1" x14ac:dyDescent="0.25">
      <c r="A171" s="2"/>
      <c r="B171" s="2" t="s">
        <v>131</v>
      </c>
      <c r="C171" s="2"/>
      <c r="D171" s="2"/>
      <c r="E171" s="15"/>
      <c r="F171" s="78">
        <f>C149*F155</f>
        <v>0.4</v>
      </c>
      <c r="G171" s="15"/>
      <c r="H171" s="72" t="s">
        <v>181</v>
      </c>
      <c r="I171" s="73"/>
      <c r="J171" s="73"/>
      <c r="K171" s="86">
        <f>C149</f>
        <v>0.02</v>
      </c>
      <c r="L171" s="74">
        <f>F157</f>
        <v>19</v>
      </c>
      <c r="M171" s="87">
        <f>K171*L171</f>
        <v>0.38</v>
      </c>
    </row>
    <row r="172" spans="1:13" s="1" customFormat="1" ht="9" customHeight="1" x14ac:dyDescent="0.25">
      <c r="A172" s="2"/>
      <c r="B172" s="17"/>
      <c r="C172" s="17"/>
      <c r="D172" s="17"/>
      <c r="E172" s="17"/>
      <c r="F172" s="17"/>
      <c r="G172" s="17"/>
      <c r="H172" s="17"/>
      <c r="I172" s="73"/>
      <c r="J172" s="73"/>
      <c r="K172" s="73"/>
      <c r="L172" s="73"/>
      <c r="M172" s="73"/>
    </row>
    <row r="173" spans="1:13" s="1" customFormat="1" ht="15" customHeight="1" x14ac:dyDescent="0.25">
      <c r="A173" s="2"/>
      <c r="B173" s="113" t="s">
        <v>197</v>
      </c>
      <c r="C173" s="113"/>
      <c r="D173" s="113"/>
      <c r="E173" s="113"/>
      <c r="F173" s="78">
        <f>F169+F170+F171</f>
        <v>1.8399999999999999</v>
      </c>
      <c r="G173" s="14"/>
      <c r="H173" s="14"/>
      <c r="I173" s="73"/>
      <c r="J173" s="73"/>
      <c r="K173" s="73"/>
      <c r="L173" s="73"/>
      <c r="M173" s="73"/>
    </row>
    <row r="174" spans="1:13" s="1" customFormat="1" ht="15" customHeight="1" x14ac:dyDescent="0.25">
      <c r="A174" s="2"/>
      <c r="B174" s="17"/>
      <c r="C174" s="17"/>
      <c r="D174" s="17"/>
      <c r="E174" s="17"/>
      <c r="F174" s="17"/>
      <c r="G174" s="17"/>
      <c r="H174" s="17"/>
      <c r="I174" s="73"/>
      <c r="J174" s="73"/>
      <c r="K174" s="73"/>
      <c r="L174" s="73"/>
      <c r="M174" s="73"/>
    </row>
    <row r="175" spans="1:13" s="1" customFormat="1" ht="15" customHeight="1" x14ac:dyDescent="0.25">
      <c r="A175" s="2"/>
      <c r="B175" s="76" t="s">
        <v>133</v>
      </c>
      <c r="C175" s="2"/>
      <c r="D175" s="2"/>
      <c r="E175" s="2"/>
      <c r="F175" s="2"/>
      <c r="G175" s="14"/>
      <c r="H175" s="14"/>
      <c r="I175" s="73"/>
      <c r="J175" s="73"/>
      <c r="K175" s="73"/>
      <c r="L175" s="73"/>
      <c r="M175" s="73"/>
    </row>
    <row r="176" spans="1:13" s="1" customFormat="1" ht="15" customHeight="1" thickBot="1" x14ac:dyDescent="0.3">
      <c r="A176" s="2"/>
      <c r="B176" s="2"/>
      <c r="C176" s="2"/>
      <c r="D176" s="2"/>
      <c r="E176" s="2"/>
      <c r="F176" s="2"/>
      <c r="G176" s="2"/>
      <c r="H176" s="2"/>
      <c r="I176" s="73"/>
      <c r="J176" s="73"/>
      <c r="K176" s="73"/>
      <c r="L176" s="73"/>
      <c r="M176" s="73"/>
    </row>
    <row r="177" spans="1:13" s="1" customFormat="1" ht="15" customHeight="1" thickTop="1" x14ac:dyDescent="0.25">
      <c r="A177" s="2"/>
      <c r="B177" s="118" t="s">
        <v>144</v>
      </c>
      <c r="C177" s="119"/>
      <c r="D177" s="120"/>
      <c r="E177" s="2"/>
      <c r="F177" s="130">
        <f>VLOOKUP(B177,'dati nascosti'!C38:D48,2,FALSE)</f>
        <v>4</v>
      </c>
      <c r="G177" s="2"/>
      <c r="H177" s="2"/>
      <c r="I177" s="73"/>
      <c r="J177" s="73"/>
      <c r="K177" s="73"/>
      <c r="L177" s="73"/>
      <c r="M177" s="73"/>
    </row>
    <row r="178" spans="1:13" s="1" customFormat="1" ht="15" customHeight="1" thickBot="1" x14ac:dyDescent="0.3">
      <c r="A178" s="2"/>
      <c r="B178" s="121"/>
      <c r="C178" s="122"/>
      <c r="D178" s="123"/>
      <c r="E178" s="2"/>
      <c r="F178" s="130"/>
      <c r="G178" s="2"/>
      <c r="H178" s="2"/>
      <c r="I178" s="73"/>
      <c r="J178" s="73"/>
      <c r="K178" s="73"/>
      <c r="L178" s="73"/>
      <c r="M178" s="73"/>
    </row>
    <row r="179" spans="1:13" s="1" customFormat="1" ht="15" customHeight="1" thickTop="1" x14ac:dyDescent="0.25">
      <c r="A179" s="2"/>
      <c r="B179" s="2"/>
      <c r="C179" s="17"/>
      <c r="D179" s="17"/>
      <c r="E179" s="17"/>
      <c r="F179" s="17"/>
      <c r="G179" s="17"/>
      <c r="H179" s="17"/>
      <c r="I179" s="73"/>
      <c r="J179" s="73"/>
      <c r="K179" s="73"/>
      <c r="L179" s="73"/>
      <c r="M179" s="73"/>
    </row>
    <row r="180" spans="1:13" ht="15" customHeight="1" thickBot="1" x14ac:dyDescent="0.3">
      <c r="A180" s="2"/>
      <c r="B180" s="2"/>
      <c r="C180" s="2"/>
      <c r="D180" s="2"/>
      <c r="E180" s="2"/>
      <c r="F180" s="2"/>
      <c r="G180" s="2"/>
      <c r="H180" s="2"/>
      <c r="I180" s="13"/>
      <c r="J180" s="13"/>
      <c r="K180" s="13"/>
      <c r="L180" s="13"/>
      <c r="M180" s="13"/>
    </row>
    <row r="181" spans="1:13" ht="15" customHeight="1" thickTop="1" thickBot="1" x14ac:dyDescent="0.3">
      <c r="A181" s="2"/>
      <c r="B181" s="114" t="s">
        <v>35</v>
      </c>
      <c r="C181" s="115"/>
      <c r="D181" s="115"/>
      <c r="E181" s="115"/>
      <c r="F181" s="115"/>
      <c r="G181" s="116"/>
      <c r="H181" s="95"/>
      <c r="I181" s="13"/>
      <c r="J181" s="13"/>
      <c r="K181" s="13"/>
      <c r="L181" s="13"/>
      <c r="M181" s="13"/>
    </row>
    <row r="182" spans="1:13" s="1" customFormat="1" ht="15" customHeight="1" thickTop="1" x14ac:dyDescent="0.25">
      <c r="A182" s="2"/>
      <c r="B182" s="68"/>
      <c r="C182" s="68"/>
      <c r="D182" s="68"/>
      <c r="E182" s="68"/>
      <c r="F182" s="68"/>
      <c r="G182" s="68"/>
      <c r="H182" s="68"/>
      <c r="I182" s="13"/>
      <c r="J182" s="13"/>
      <c r="K182" s="13"/>
      <c r="L182" s="13"/>
      <c r="M182" s="13"/>
    </row>
    <row r="183" spans="1:13" ht="15" customHeight="1" x14ac:dyDescent="0.25">
      <c r="A183" s="2"/>
      <c r="B183" s="76" t="s">
        <v>109</v>
      </c>
      <c r="C183" s="2"/>
      <c r="D183" s="2"/>
      <c r="E183" s="2"/>
      <c r="F183" s="2"/>
      <c r="G183" s="2"/>
      <c r="H183" s="2"/>
      <c r="I183" s="13"/>
      <c r="J183" s="13"/>
      <c r="K183" s="13"/>
      <c r="L183" s="13"/>
      <c r="M183" s="13"/>
    </row>
    <row r="184" spans="1:13" ht="15" customHeight="1" thickBo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5" customHeight="1" thickTop="1" thickBot="1" x14ac:dyDescent="0.3">
      <c r="A185" s="2"/>
      <c r="B185" s="18" t="s">
        <v>199</v>
      </c>
      <c r="C185" s="111">
        <v>0.35</v>
      </c>
      <c r="D185" s="11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s="1" customFormat="1" ht="15" customHeight="1" thickTop="1" thickBot="1" x14ac:dyDescent="0.3">
      <c r="A186" s="2"/>
      <c r="B186" s="18" t="s">
        <v>99</v>
      </c>
      <c r="C186" s="111">
        <v>0.24</v>
      </c>
      <c r="D186" s="11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5" customHeight="1" thickTop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5" customHeight="1" x14ac:dyDescent="0.25">
      <c r="A189" s="2"/>
      <c r="B189" s="76" t="s">
        <v>112</v>
      </c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x14ac:dyDescent="0.25">
      <c r="A191" s="2"/>
      <c r="B191" s="2" t="s">
        <v>101</v>
      </c>
      <c r="C191" s="2"/>
      <c r="D191" s="2"/>
      <c r="E191" s="2"/>
      <c r="F191" s="77">
        <f>MATERIALI!C3</f>
        <v>25</v>
      </c>
      <c r="G191" s="13"/>
      <c r="H191" s="13"/>
      <c r="I191" s="2"/>
      <c r="J191" s="2"/>
      <c r="K191" s="2"/>
      <c r="L191" s="2"/>
      <c r="M191" s="2"/>
    </row>
    <row r="192" spans="1:13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x14ac:dyDescent="0.25">
      <c r="A194" s="2"/>
      <c r="B194" s="90" t="s">
        <v>128</v>
      </c>
      <c r="C194" s="17"/>
      <c r="D194" s="17"/>
      <c r="E194" s="17"/>
      <c r="F194" s="17"/>
      <c r="G194" s="17"/>
      <c r="H194" s="17"/>
      <c r="I194" s="2"/>
      <c r="J194" s="2"/>
      <c r="K194" s="2"/>
      <c r="L194" s="2"/>
      <c r="M194" s="2"/>
    </row>
    <row r="195" spans="1:13" x14ac:dyDescent="0.25">
      <c r="A195" s="2"/>
      <c r="B195" s="2"/>
      <c r="C195" s="2"/>
      <c r="D195" s="2"/>
      <c r="E195" s="15"/>
      <c r="F195" s="16"/>
      <c r="G195" s="15"/>
      <c r="H195" s="15"/>
      <c r="I195" s="2"/>
      <c r="J195" s="2"/>
      <c r="K195" s="2"/>
      <c r="L195" s="2"/>
      <c r="M195" s="2"/>
    </row>
    <row r="196" spans="1:13" x14ac:dyDescent="0.25">
      <c r="A196" s="2"/>
      <c r="B196" s="76" t="s">
        <v>152</v>
      </c>
      <c r="C196" s="2"/>
      <c r="D196" s="2"/>
      <c r="E196" s="15"/>
      <c r="F196" s="2"/>
      <c r="G196" s="14"/>
      <c r="H196" s="14"/>
      <c r="I196" s="2"/>
      <c r="J196" s="2"/>
      <c r="K196" s="2"/>
      <c r="L196" s="2"/>
      <c r="M196" s="2"/>
    </row>
    <row r="197" spans="1:13" x14ac:dyDescent="0.25">
      <c r="A197" s="2"/>
      <c r="B197" s="18"/>
      <c r="C197" s="15"/>
      <c r="D197" s="17"/>
      <c r="E197" s="17"/>
      <c r="F197" s="17"/>
      <c r="G197" s="17"/>
      <c r="H197" s="17"/>
      <c r="I197" s="2"/>
      <c r="J197" s="2"/>
      <c r="K197" s="2"/>
      <c r="L197" s="2"/>
      <c r="M197" s="2"/>
    </row>
    <row r="198" spans="1:13" x14ac:dyDescent="0.25">
      <c r="A198" s="2"/>
      <c r="B198" s="113" t="s">
        <v>182</v>
      </c>
      <c r="C198" s="113"/>
      <c r="D198" s="113"/>
      <c r="E198" s="113"/>
      <c r="F198" s="81">
        <f>C185*C186*F191</f>
        <v>2.0999999999999996</v>
      </c>
      <c r="G198" s="2"/>
      <c r="H198" s="72" t="s">
        <v>181</v>
      </c>
      <c r="I198" s="2"/>
      <c r="J198" s="86">
        <f>C185</f>
        <v>0.35</v>
      </c>
      <c r="K198" s="86">
        <f>C186</f>
        <v>0.24</v>
      </c>
      <c r="L198" s="74">
        <f>F191</f>
        <v>25</v>
      </c>
      <c r="M198" s="87">
        <f>K198*L198*J198</f>
        <v>2.0999999999999996</v>
      </c>
    </row>
    <row r="199" spans="1:13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5.75" thickBo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20.25" thickTop="1" thickBot="1" x14ac:dyDescent="0.3">
      <c r="A201" s="2"/>
      <c r="B201" s="114" t="s">
        <v>155</v>
      </c>
      <c r="C201" s="115"/>
      <c r="D201" s="115"/>
      <c r="E201" s="115"/>
      <c r="F201" s="115"/>
      <c r="G201" s="116"/>
      <c r="H201" s="95"/>
      <c r="I201" s="13"/>
      <c r="J201" s="13"/>
      <c r="K201" s="13"/>
      <c r="L201" s="13"/>
      <c r="M201" s="13"/>
    </row>
    <row r="202" spans="1:13" ht="19.5" thickTop="1" x14ac:dyDescent="0.25">
      <c r="A202" s="2"/>
      <c r="B202" s="68"/>
      <c r="C202" s="68"/>
      <c r="D202" s="68"/>
      <c r="E202" s="68"/>
      <c r="F202" s="68"/>
      <c r="G202" s="68"/>
      <c r="H202" s="68"/>
      <c r="I202" s="13"/>
      <c r="J202" s="13"/>
      <c r="K202" s="13"/>
      <c r="L202" s="13"/>
      <c r="M202" s="13"/>
    </row>
    <row r="203" spans="1:13" x14ac:dyDescent="0.25">
      <c r="A203" s="2"/>
      <c r="B203" s="76" t="s">
        <v>109</v>
      </c>
      <c r="C203" s="2"/>
      <c r="D203" s="2"/>
      <c r="E203" s="2"/>
      <c r="F203" s="2"/>
      <c r="G203" s="2"/>
      <c r="H203" s="2"/>
      <c r="I203" s="13"/>
      <c r="J203" s="13"/>
      <c r="K203" s="13"/>
      <c r="L203" s="13"/>
      <c r="M203" s="13"/>
    </row>
    <row r="204" spans="1:13" ht="15.75" thickBo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6.5" thickTop="1" thickBot="1" x14ac:dyDescent="0.3">
      <c r="A205" s="2"/>
      <c r="B205" s="18" t="s">
        <v>33</v>
      </c>
      <c r="C205" s="111">
        <v>0.3</v>
      </c>
      <c r="D205" s="11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6.5" thickTop="1" thickBot="1" x14ac:dyDescent="0.3">
      <c r="A206" s="2"/>
      <c r="B206" s="18" t="s">
        <v>34</v>
      </c>
      <c r="C206" s="111">
        <v>0.5</v>
      </c>
      <c r="D206" s="11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5.75" thickTop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x14ac:dyDescent="0.25">
      <c r="A209" s="2"/>
      <c r="B209" s="76" t="s">
        <v>112</v>
      </c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x14ac:dyDescent="0.25">
      <c r="A211" s="2"/>
      <c r="B211" s="2" t="s">
        <v>101</v>
      </c>
      <c r="C211" s="2"/>
      <c r="D211" s="2"/>
      <c r="E211" s="2"/>
      <c r="F211" s="77">
        <f>MATERIALI!$C$3</f>
        <v>25</v>
      </c>
      <c r="G211" s="13"/>
      <c r="H211" s="13"/>
      <c r="I211" s="2"/>
      <c r="J211" s="2"/>
      <c r="K211" s="2"/>
      <c r="L211" s="2"/>
      <c r="M211" s="2"/>
    </row>
    <row r="212" spans="1:13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x14ac:dyDescent="0.25">
      <c r="A214" s="2"/>
      <c r="B214" s="90" t="s">
        <v>128</v>
      </c>
      <c r="C214" s="17"/>
      <c r="D214" s="17"/>
      <c r="E214" s="17"/>
      <c r="F214" s="17"/>
      <c r="G214" s="17"/>
      <c r="H214" s="17"/>
      <c r="I214" s="2"/>
      <c r="J214" s="2"/>
      <c r="K214" s="2"/>
      <c r="L214" s="2"/>
      <c r="M214" s="2"/>
    </row>
    <row r="215" spans="1:13" x14ac:dyDescent="0.25">
      <c r="A215" s="2"/>
      <c r="B215" s="2"/>
      <c r="C215" s="2"/>
      <c r="D215" s="2"/>
      <c r="E215" s="15"/>
      <c r="F215" s="16"/>
      <c r="G215" s="15"/>
      <c r="H215" s="15"/>
      <c r="I215" s="2"/>
      <c r="J215" s="2"/>
      <c r="K215" s="2"/>
      <c r="L215" s="2"/>
      <c r="M215" s="2"/>
    </row>
    <row r="216" spans="1:13" x14ac:dyDescent="0.25">
      <c r="A216" s="2"/>
      <c r="B216" s="76" t="s">
        <v>152</v>
      </c>
      <c r="C216" s="2"/>
      <c r="D216" s="2"/>
      <c r="E216" s="15"/>
      <c r="F216" s="2"/>
      <c r="G216" s="14"/>
      <c r="H216" s="14"/>
      <c r="I216" s="2"/>
      <c r="J216" s="2"/>
      <c r="K216" s="2"/>
      <c r="L216" s="2"/>
      <c r="M216" s="2"/>
    </row>
    <row r="217" spans="1:13" x14ac:dyDescent="0.25">
      <c r="A217" s="2"/>
      <c r="B217" s="18"/>
      <c r="C217" s="15"/>
      <c r="D217" s="17"/>
      <c r="E217" s="17"/>
      <c r="F217" s="17"/>
      <c r="G217" s="17"/>
      <c r="H217" s="17"/>
      <c r="I217" s="2"/>
      <c r="J217" s="2"/>
      <c r="K217" s="2"/>
      <c r="L217" s="2"/>
      <c r="M217" s="2"/>
    </row>
    <row r="218" spans="1:13" x14ac:dyDescent="0.25">
      <c r="A218" s="2"/>
      <c r="B218" s="113" t="s">
        <v>159</v>
      </c>
      <c r="C218" s="113"/>
      <c r="D218" s="113"/>
      <c r="E218" s="113"/>
      <c r="F218" s="81">
        <f>C205*C206*F211</f>
        <v>3.75</v>
      </c>
      <c r="G218" s="2"/>
      <c r="H218" s="72" t="s">
        <v>181</v>
      </c>
      <c r="I218" s="2"/>
      <c r="J218" s="86">
        <f>C205</f>
        <v>0.3</v>
      </c>
      <c r="K218" s="86">
        <f>C206</f>
        <v>0.5</v>
      </c>
      <c r="L218" s="74">
        <f>F211</f>
        <v>25</v>
      </c>
      <c r="M218" s="87">
        <f>K218*L218*J218</f>
        <v>3.75</v>
      </c>
    </row>
    <row r="219" spans="1:13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5.75" thickBo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20.25" thickTop="1" thickBot="1" x14ac:dyDescent="0.3">
      <c r="A221" s="2"/>
      <c r="B221" s="114" t="s">
        <v>156</v>
      </c>
      <c r="C221" s="115"/>
      <c r="D221" s="115"/>
      <c r="E221" s="115"/>
      <c r="F221" s="115"/>
      <c r="G221" s="116"/>
      <c r="H221" s="95"/>
      <c r="I221" s="13"/>
      <c r="J221" s="13"/>
      <c r="K221" s="13"/>
      <c r="L221" s="13"/>
      <c r="M221" s="13"/>
    </row>
    <row r="222" spans="1:13" ht="19.5" thickTop="1" x14ac:dyDescent="0.25">
      <c r="A222" s="2"/>
      <c r="B222" s="68"/>
      <c r="C222" s="68"/>
      <c r="D222" s="68"/>
      <c r="E222" s="68"/>
      <c r="F222" s="68"/>
      <c r="G222" s="68"/>
      <c r="H222" s="68"/>
      <c r="I222" s="13"/>
      <c r="J222" s="13"/>
      <c r="K222" s="13"/>
      <c r="L222" s="13"/>
      <c r="M222" s="13"/>
    </row>
    <row r="223" spans="1:13" x14ac:dyDescent="0.25">
      <c r="A223" s="2"/>
      <c r="B223" s="76" t="s">
        <v>109</v>
      </c>
      <c r="C223" s="2"/>
      <c r="D223" s="2"/>
      <c r="E223" s="2"/>
      <c r="F223" s="2"/>
      <c r="G223" s="2"/>
      <c r="H223" s="2"/>
      <c r="I223" s="13"/>
      <c r="J223" s="13"/>
      <c r="K223" s="13"/>
      <c r="L223" s="13"/>
      <c r="M223" s="13"/>
    </row>
    <row r="224" spans="1:13" ht="15.75" thickBo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6.5" thickTop="1" thickBot="1" x14ac:dyDescent="0.3">
      <c r="A225" s="2"/>
      <c r="B225" s="18" t="s">
        <v>199</v>
      </c>
      <c r="C225" s="111">
        <v>0.4</v>
      </c>
      <c r="D225" s="11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6.5" thickTop="1" thickBot="1" x14ac:dyDescent="0.3">
      <c r="A226" s="2"/>
      <c r="B226" s="18" t="s">
        <v>99</v>
      </c>
      <c r="C226" s="111">
        <v>0.5</v>
      </c>
      <c r="D226" s="11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6.5" thickTop="1" thickBot="1" x14ac:dyDescent="0.3">
      <c r="A227" s="2"/>
      <c r="B227" s="13" t="s">
        <v>157</v>
      </c>
      <c r="C227" s="111">
        <v>2.7</v>
      </c>
      <c r="D227" s="11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5.75" thickTop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x14ac:dyDescent="0.25">
      <c r="A229" s="2"/>
      <c r="B229" s="76" t="s">
        <v>112</v>
      </c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x14ac:dyDescent="0.25">
      <c r="A231" s="2"/>
      <c r="B231" s="2" t="s">
        <v>101</v>
      </c>
      <c r="C231" s="2"/>
      <c r="D231" s="2"/>
      <c r="E231" s="2"/>
      <c r="F231" s="77">
        <f>MATERIALI!$C$3</f>
        <v>25</v>
      </c>
      <c r="G231" s="13"/>
      <c r="H231" s="13"/>
      <c r="I231" s="2"/>
      <c r="J231" s="2"/>
      <c r="K231" s="2"/>
      <c r="L231" s="2"/>
      <c r="M231" s="2"/>
    </row>
    <row r="232" spans="1:13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x14ac:dyDescent="0.25">
      <c r="A234" s="2"/>
      <c r="B234" s="90" t="s">
        <v>128</v>
      </c>
      <c r="C234" s="17"/>
      <c r="D234" s="17"/>
      <c r="E234" s="17"/>
      <c r="F234" s="17"/>
      <c r="G234" s="17"/>
      <c r="H234" s="17"/>
      <c r="I234" s="2"/>
      <c r="J234" s="2"/>
      <c r="K234" s="2"/>
      <c r="L234" s="2"/>
      <c r="M234" s="2"/>
    </row>
    <row r="235" spans="1:13" x14ac:dyDescent="0.25">
      <c r="A235" s="2"/>
      <c r="B235" s="2"/>
      <c r="C235" s="2"/>
      <c r="D235" s="2"/>
      <c r="E235" s="15"/>
      <c r="F235" s="16"/>
      <c r="G235" s="15"/>
      <c r="H235" s="15"/>
      <c r="I235" s="2"/>
      <c r="J235" s="2"/>
      <c r="K235" s="2"/>
      <c r="L235" s="2"/>
      <c r="M235" s="2"/>
    </row>
    <row r="236" spans="1:13" x14ac:dyDescent="0.25">
      <c r="A236" s="2"/>
      <c r="B236" s="76" t="s">
        <v>196</v>
      </c>
      <c r="C236" s="2"/>
      <c r="D236" s="2"/>
      <c r="E236" s="15"/>
      <c r="F236" s="2"/>
      <c r="G236" s="14"/>
      <c r="H236" s="14"/>
      <c r="I236" s="2"/>
      <c r="J236" s="2"/>
      <c r="K236" s="2"/>
      <c r="L236" s="2"/>
      <c r="M236" s="2"/>
    </row>
    <row r="237" spans="1:13" x14ac:dyDescent="0.25">
      <c r="A237" s="2"/>
      <c r="B237" s="18"/>
      <c r="C237" s="15"/>
      <c r="D237" s="17"/>
      <c r="E237" s="17"/>
      <c r="F237" s="17"/>
      <c r="G237" s="17"/>
      <c r="H237" s="17"/>
      <c r="I237" s="2"/>
      <c r="J237" s="2"/>
      <c r="K237" s="2"/>
      <c r="L237" s="2"/>
      <c r="M237" s="2"/>
    </row>
    <row r="238" spans="1:13" x14ac:dyDescent="0.25">
      <c r="A238" s="2"/>
      <c r="B238" s="113" t="s">
        <v>160</v>
      </c>
      <c r="C238" s="113"/>
      <c r="D238" s="113"/>
      <c r="E238" s="113"/>
      <c r="F238" s="81">
        <f>C225*C226*F231</f>
        <v>5</v>
      </c>
      <c r="G238" s="2"/>
      <c r="H238" s="72" t="s">
        <v>181</v>
      </c>
      <c r="I238" s="2"/>
      <c r="J238" s="86">
        <f>C225</f>
        <v>0.4</v>
      </c>
      <c r="K238" s="86">
        <f>C226</f>
        <v>0.5</v>
      </c>
      <c r="L238" s="74">
        <f>F231</f>
        <v>25</v>
      </c>
      <c r="M238" s="87">
        <f>K238*L238*J238</f>
        <v>5</v>
      </c>
    </row>
    <row r="239" spans="1:13" x14ac:dyDescent="0.25">
      <c r="A239" s="2"/>
      <c r="B239" s="2" t="s">
        <v>162</v>
      </c>
      <c r="C239" s="2"/>
      <c r="D239" s="2"/>
      <c r="E239" s="2"/>
      <c r="F239" s="94">
        <f>C225*C226*F231*C227</f>
        <v>13.5</v>
      </c>
      <c r="G239" s="2"/>
      <c r="H239" s="72" t="s">
        <v>181</v>
      </c>
      <c r="I239" s="86">
        <f>C227</f>
        <v>2.7</v>
      </c>
      <c r="J239" s="86">
        <f>C225</f>
        <v>0.4</v>
      </c>
      <c r="K239" s="86">
        <f>C226</f>
        <v>0.5</v>
      </c>
      <c r="L239" s="74">
        <f>F231</f>
        <v>25</v>
      </c>
      <c r="M239" s="87">
        <f>K239*L239*J239*I239</f>
        <v>13.5</v>
      </c>
    </row>
    <row r="240" spans="1:13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5.75" thickBo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20.25" thickTop="1" thickBot="1" x14ac:dyDescent="0.3">
      <c r="A242" s="2"/>
      <c r="B242" s="114" t="s">
        <v>161</v>
      </c>
      <c r="C242" s="115"/>
      <c r="D242" s="115"/>
      <c r="E242" s="115"/>
      <c r="F242" s="115"/>
      <c r="G242" s="116"/>
      <c r="H242" s="95"/>
      <c r="I242" s="13"/>
      <c r="J242" s="13"/>
      <c r="K242" s="13"/>
      <c r="L242" s="13"/>
      <c r="M242" s="13"/>
    </row>
    <row r="243" spans="1:13" ht="19.5" thickTop="1" x14ac:dyDescent="0.25">
      <c r="A243" s="2"/>
      <c r="B243" s="68"/>
      <c r="C243" s="68"/>
      <c r="D243" s="68"/>
      <c r="E243" s="68"/>
      <c r="F243" s="68"/>
      <c r="G243" s="68"/>
      <c r="H243" s="68"/>
      <c r="I243" s="13"/>
      <c r="J243" s="13"/>
      <c r="K243" s="13"/>
      <c r="L243" s="13"/>
      <c r="M243" s="13"/>
    </row>
    <row r="244" spans="1:13" x14ac:dyDescent="0.25">
      <c r="A244" s="2"/>
      <c r="B244" s="76" t="s">
        <v>109</v>
      </c>
      <c r="C244" s="2"/>
      <c r="D244" s="2"/>
      <c r="E244" s="2"/>
      <c r="F244" s="2"/>
      <c r="G244" s="2"/>
      <c r="H244" s="2"/>
      <c r="I244" s="13"/>
      <c r="J244" s="13"/>
      <c r="K244" s="13"/>
      <c r="L244" s="13"/>
      <c r="M244" s="13"/>
    </row>
    <row r="245" spans="1:13" ht="15.75" thickBo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6.5" thickTop="1" thickBot="1" x14ac:dyDescent="0.3">
      <c r="A246" s="2"/>
      <c r="B246" s="18" t="s">
        <v>199</v>
      </c>
      <c r="C246" s="111">
        <v>1.5</v>
      </c>
      <c r="D246" s="11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6.5" thickTop="1" thickBot="1" x14ac:dyDescent="0.3">
      <c r="A247" s="2"/>
      <c r="B247" s="18" t="s">
        <v>99</v>
      </c>
      <c r="C247" s="111">
        <v>0.2</v>
      </c>
      <c r="D247" s="11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6.5" thickTop="1" thickBot="1" x14ac:dyDescent="0.3">
      <c r="A248" s="2"/>
      <c r="B248" s="13" t="s">
        <v>157</v>
      </c>
      <c r="C248" s="111">
        <v>2.7</v>
      </c>
      <c r="D248" s="11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s="1" customFormat="1" ht="15.75" thickTop="1" x14ac:dyDescent="0.25">
      <c r="A249" s="2"/>
      <c r="B249" s="13"/>
      <c r="C249" s="79"/>
      <c r="D249" s="79"/>
      <c r="E249" s="2"/>
      <c r="F249" s="2"/>
      <c r="G249" s="2"/>
      <c r="H249" s="2"/>
      <c r="I249" s="2"/>
      <c r="J249" s="2"/>
      <c r="K249" s="2"/>
      <c r="L249" s="2"/>
      <c r="M249" s="2"/>
    </row>
    <row r="250" spans="1:13" s="1" customFormat="1" x14ac:dyDescent="0.25">
      <c r="A250" s="2"/>
      <c r="B250" s="76" t="s">
        <v>148</v>
      </c>
      <c r="C250" s="79"/>
      <c r="D250" s="79"/>
      <c r="E250" s="2"/>
      <c r="F250" s="2"/>
      <c r="G250" s="2"/>
      <c r="H250" s="2"/>
      <c r="I250" s="2"/>
      <c r="J250" s="2"/>
      <c r="K250" s="2"/>
      <c r="L250" s="2"/>
      <c r="M250" s="2"/>
    </row>
    <row r="251" spans="1:13" s="1" customFormat="1" ht="15.75" thickBot="1" x14ac:dyDescent="0.3">
      <c r="A251" s="2"/>
      <c r="B251" s="13"/>
      <c r="C251" s="79"/>
      <c r="D251" s="79"/>
      <c r="E251" s="2"/>
      <c r="F251" s="2"/>
      <c r="G251" s="2"/>
      <c r="H251" s="2"/>
      <c r="I251" s="2"/>
      <c r="J251" s="2"/>
      <c r="K251" s="2"/>
      <c r="L251" s="2"/>
      <c r="M251" s="2"/>
    </row>
    <row r="252" spans="1:13" s="1" customFormat="1" ht="16.5" thickTop="1" thickBot="1" x14ac:dyDescent="0.3">
      <c r="A252" s="2"/>
      <c r="B252" s="18" t="s">
        <v>164</v>
      </c>
      <c r="C252" s="111">
        <v>0.08</v>
      </c>
      <c r="D252" s="11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s="1" customFormat="1" ht="16.5" thickTop="1" thickBot="1" x14ac:dyDescent="0.3">
      <c r="A253" s="2"/>
      <c r="B253" s="18" t="s">
        <v>110</v>
      </c>
      <c r="C253" s="111">
        <v>0.01</v>
      </c>
      <c r="D253" s="11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s="1" customFormat="1" ht="15.75" thickTop="1" x14ac:dyDescent="0.25">
      <c r="A254" s="2"/>
      <c r="B254" s="13"/>
      <c r="C254" s="79"/>
      <c r="D254" s="79"/>
      <c r="E254" s="2"/>
      <c r="F254" s="2"/>
      <c r="G254" s="2"/>
      <c r="H254" s="2"/>
      <c r="I254" s="2"/>
      <c r="J254" s="2"/>
      <c r="K254" s="2"/>
      <c r="L254" s="2"/>
      <c r="M254" s="2"/>
    </row>
    <row r="255" spans="1:13" s="1" customFormat="1" x14ac:dyDescent="0.25">
      <c r="A255" s="2"/>
      <c r="B255" s="13"/>
      <c r="C255" s="79"/>
      <c r="D255" s="79"/>
      <c r="E255" s="2"/>
      <c r="F255" s="2"/>
      <c r="G255" s="2"/>
      <c r="H255" s="2"/>
      <c r="I255" s="2"/>
      <c r="J255" s="2"/>
      <c r="K255" s="2"/>
      <c r="L255" s="2"/>
      <c r="M255" s="2"/>
    </row>
    <row r="256" spans="1:13" s="1" customFormat="1" x14ac:dyDescent="0.25">
      <c r="A256" s="2"/>
      <c r="B256" s="76" t="s">
        <v>112</v>
      </c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s="1" customForma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s="1" customFormat="1" x14ac:dyDescent="0.25">
      <c r="A258" s="2"/>
      <c r="B258" s="2" t="s">
        <v>101</v>
      </c>
      <c r="C258" s="2"/>
      <c r="D258" s="2"/>
      <c r="E258" s="2"/>
      <c r="F258" s="77">
        <f>MATERIALI!$C$3</f>
        <v>25</v>
      </c>
      <c r="G258" s="2"/>
      <c r="H258" s="2"/>
      <c r="I258" s="2"/>
      <c r="J258" s="2"/>
      <c r="K258" s="2"/>
      <c r="L258" s="2"/>
      <c r="M258" s="2"/>
    </row>
    <row r="259" spans="1:13" s="1" customFormat="1" x14ac:dyDescent="0.25">
      <c r="A259" s="2"/>
      <c r="B259" s="2" t="s">
        <v>92</v>
      </c>
      <c r="C259" s="2"/>
      <c r="D259" s="2"/>
      <c r="E259" s="2"/>
      <c r="F259" s="77">
        <f>MATERIALI!$C$7</f>
        <v>19</v>
      </c>
      <c r="G259" s="2"/>
      <c r="H259" s="2"/>
      <c r="I259" s="2"/>
      <c r="J259" s="2"/>
      <c r="K259" s="2"/>
      <c r="L259" s="2"/>
      <c r="M259" s="2"/>
    </row>
    <row r="260" spans="1:13" s="1" customFormat="1" x14ac:dyDescent="0.25">
      <c r="A260" s="2"/>
      <c r="B260" s="2" t="s">
        <v>175</v>
      </c>
      <c r="C260" s="2" t="str">
        <f>MATERIALI!B16</f>
        <v>Poliuretano espanso</v>
      </c>
      <c r="D260" s="2"/>
      <c r="E260" s="2"/>
      <c r="F260" s="77">
        <f>MATERIALI!$C$16</f>
        <v>0.43</v>
      </c>
      <c r="G260" s="2"/>
      <c r="H260" s="2"/>
      <c r="I260" s="2"/>
      <c r="J260" s="2"/>
      <c r="K260" s="2"/>
      <c r="L260" s="2"/>
      <c r="M260" s="2"/>
    </row>
    <row r="261" spans="1:13" s="1" customFormat="1" x14ac:dyDescent="0.25">
      <c r="A261" s="2"/>
      <c r="B261" s="13"/>
      <c r="C261" s="79"/>
      <c r="D261" s="79"/>
      <c r="E261" s="2"/>
      <c r="F261" s="2"/>
      <c r="G261" s="2"/>
      <c r="H261" s="2"/>
      <c r="I261" s="2"/>
      <c r="J261" s="2"/>
      <c r="K261" s="2"/>
      <c r="L261" s="2"/>
      <c r="M261" s="2"/>
    </row>
    <row r="262" spans="1:13" x14ac:dyDescent="0.25">
      <c r="A262" s="2"/>
      <c r="B262" s="90" t="s">
        <v>128</v>
      </c>
      <c r="C262" s="17"/>
      <c r="D262" s="17"/>
      <c r="E262" s="17"/>
      <c r="F262" s="17"/>
      <c r="G262" s="17"/>
      <c r="H262" s="17"/>
      <c r="I262" s="2"/>
      <c r="J262" s="2"/>
      <c r="K262" s="2"/>
      <c r="L262" s="2"/>
      <c r="M262" s="2"/>
    </row>
    <row r="263" spans="1:13" s="1" customFormat="1" x14ac:dyDescent="0.25">
      <c r="A263" s="2"/>
      <c r="B263" s="2"/>
      <c r="C263" s="2"/>
      <c r="D263" s="2"/>
      <c r="E263" s="15"/>
      <c r="F263" s="16"/>
      <c r="G263" s="15"/>
      <c r="H263" s="15"/>
      <c r="I263" s="2"/>
      <c r="J263" s="2"/>
      <c r="K263" s="2"/>
      <c r="L263" s="2"/>
      <c r="M263" s="2"/>
    </row>
    <row r="264" spans="1:13" x14ac:dyDescent="0.25">
      <c r="A264" s="2"/>
      <c r="B264" s="76" t="s">
        <v>152</v>
      </c>
      <c r="C264" s="2"/>
      <c r="D264" s="2"/>
      <c r="E264" s="15"/>
      <c r="F264" s="2"/>
      <c r="G264" s="14"/>
      <c r="H264" s="14"/>
      <c r="I264" s="2"/>
      <c r="J264" s="2"/>
      <c r="K264" s="2"/>
      <c r="L264" s="2"/>
      <c r="M264" s="2"/>
    </row>
    <row r="265" spans="1:13" x14ac:dyDescent="0.25">
      <c r="A265" s="2"/>
      <c r="B265" s="18"/>
      <c r="C265" s="15"/>
      <c r="D265" s="17"/>
      <c r="E265" s="17"/>
      <c r="F265" s="17"/>
      <c r="G265" s="17"/>
      <c r="H265" s="17"/>
      <c r="I265" s="2"/>
      <c r="J265" s="2"/>
      <c r="K265" s="2"/>
      <c r="L265" s="2"/>
      <c r="M265" s="2"/>
    </row>
    <row r="266" spans="1:13" x14ac:dyDescent="0.25">
      <c r="A266" s="2"/>
      <c r="B266" s="113" t="s">
        <v>165</v>
      </c>
      <c r="C266" s="113"/>
      <c r="D266" s="113"/>
      <c r="E266" s="113"/>
      <c r="F266" s="78">
        <f>C247*F258</f>
        <v>5</v>
      </c>
      <c r="G266" s="2"/>
      <c r="H266" s="72" t="s">
        <v>181</v>
      </c>
      <c r="I266" s="2"/>
      <c r="J266" s="86"/>
      <c r="K266" s="86">
        <f>C247</f>
        <v>0.2</v>
      </c>
      <c r="L266" s="74">
        <f>F258</f>
        <v>25</v>
      </c>
      <c r="M266" s="87">
        <f>K266*L266</f>
        <v>5</v>
      </c>
    </row>
    <row r="267" spans="1:13" s="1" customFormat="1" x14ac:dyDescent="0.25">
      <c r="A267" s="2"/>
      <c r="B267" s="2"/>
      <c r="C267" s="2"/>
      <c r="D267" s="2"/>
      <c r="E267" s="2"/>
      <c r="F267" s="77"/>
      <c r="G267" s="13"/>
      <c r="H267" s="13"/>
      <c r="I267" s="2"/>
      <c r="J267" s="2"/>
      <c r="K267" s="2"/>
      <c r="L267" s="2"/>
      <c r="M267" s="2"/>
    </row>
    <row r="268" spans="1:13" s="1" customFormat="1" x14ac:dyDescent="0.25">
      <c r="A268" s="2"/>
      <c r="B268" s="76" t="s">
        <v>132</v>
      </c>
      <c r="C268" s="2"/>
      <c r="D268" s="2"/>
      <c r="E268" s="2"/>
      <c r="F268" s="77"/>
      <c r="G268" s="13"/>
      <c r="H268" s="13"/>
      <c r="I268" s="2"/>
      <c r="J268" s="2"/>
      <c r="K268" s="2"/>
      <c r="L268" s="2"/>
      <c r="M268" s="2"/>
    </row>
    <row r="269" spans="1:13" s="1" customFormat="1" x14ac:dyDescent="0.25">
      <c r="A269" s="2"/>
      <c r="B269" s="2"/>
      <c r="C269" s="2"/>
      <c r="D269" s="2"/>
      <c r="E269" s="2"/>
      <c r="F269" s="77"/>
      <c r="G269" s="13"/>
      <c r="H269" s="13"/>
      <c r="I269" s="2"/>
      <c r="J269" s="2"/>
      <c r="K269" s="2"/>
      <c r="L269" s="2"/>
      <c r="M269" s="2"/>
    </row>
    <row r="270" spans="1:13" x14ac:dyDescent="0.25">
      <c r="A270" s="2"/>
      <c r="B270" s="2" t="s">
        <v>117</v>
      </c>
      <c r="C270" s="2"/>
      <c r="D270" s="2"/>
      <c r="E270" s="2"/>
      <c r="F270" s="78">
        <f>C253*F259</f>
        <v>0.19</v>
      </c>
      <c r="G270" s="2"/>
      <c r="H270" s="72" t="s">
        <v>181</v>
      </c>
      <c r="I270" s="2"/>
      <c r="J270" s="2"/>
      <c r="K270" s="86">
        <f>C253</f>
        <v>0.01</v>
      </c>
      <c r="L270" s="74">
        <f>F259</f>
        <v>19</v>
      </c>
      <c r="M270" s="87">
        <f>K270*L270</f>
        <v>0.19</v>
      </c>
    </row>
    <row r="271" spans="1:13" x14ac:dyDescent="0.25">
      <c r="A271" s="2"/>
      <c r="B271" s="2" t="s">
        <v>174</v>
      </c>
      <c r="C271" s="2" t="str">
        <f>MATERIALI!B16</f>
        <v>Poliuretano espanso</v>
      </c>
      <c r="D271" s="2"/>
      <c r="E271" s="2"/>
      <c r="F271" s="78">
        <f>C252*F260</f>
        <v>3.44E-2</v>
      </c>
      <c r="G271" s="2"/>
      <c r="H271" s="72" t="s">
        <v>181</v>
      </c>
      <c r="I271" s="2"/>
      <c r="J271" s="2"/>
      <c r="K271" s="86">
        <f>C252</f>
        <v>0.08</v>
      </c>
      <c r="L271" s="74">
        <f>F260</f>
        <v>0.43</v>
      </c>
      <c r="M271" s="87">
        <f>K271*L271</f>
        <v>3.44E-2</v>
      </c>
    </row>
    <row r="272" spans="1:13" s="1" customFormat="1" ht="8.25" customHeight="1" x14ac:dyDescent="0.25">
      <c r="A272" s="2"/>
      <c r="B272" s="2"/>
      <c r="C272" s="2"/>
      <c r="D272" s="2"/>
      <c r="E272" s="2"/>
      <c r="F272" s="78"/>
      <c r="G272" s="2"/>
      <c r="H272" s="2"/>
      <c r="I272" s="2"/>
      <c r="J272" s="2"/>
      <c r="K272" s="86"/>
      <c r="L272" s="74"/>
      <c r="M272" s="87"/>
    </row>
    <row r="273" spans="1:13" x14ac:dyDescent="0.25">
      <c r="A273" s="2"/>
      <c r="B273" s="113" t="s">
        <v>167</v>
      </c>
      <c r="C273" s="113"/>
      <c r="D273" s="113"/>
      <c r="E273" s="113"/>
      <c r="F273" s="78">
        <f>F270+F271</f>
        <v>0.22439999999999999</v>
      </c>
      <c r="G273" s="2"/>
      <c r="H273" s="2"/>
      <c r="I273" s="2"/>
      <c r="J273" s="2"/>
      <c r="K273" s="2"/>
      <c r="L273" s="2"/>
      <c r="M273" s="2"/>
    </row>
    <row r="274" spans="1:13" ht="15.75" thickBo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ht="20.25" thickTop="1" thickBot="1" x14ac:dyDescent="0.3">
      <c r="A275" s="2"/>
      <c r="B275" s="114" t="s">
        <v>166</v>
      </c>
      <c r="C275" s="115"/>
      <c r="D275" s="115"/>
      <c r="E275" s="115"/>
      <c r="F275" s="115"/>
      <c r="G275" s="116"/>
      <c r="H275" s="95"/>
      <c r="I275" s="13"/>
      <c r="J275" s="13"/>
      <c r="K275" s="13"/>
      <c r="L275" s="13"/>
      <c r="M275" s="13"/>
    </row>
    <row r="276" spans="1:13" ht="19.5" thickTop="1" x14ac:dyDescent="0.25">
      <c r="A276" s="2"/>
      <c r="B276" s="68"/>
      <c r="C276" s="68"/>
      <c r="D276" s="68"/>
      <c r="E276" s="68"/>
      <c r="F276" s="68"/>
      <c r="G276" s="68"/>
      <c r="H276" s="68"/>
      <c r="I276" s="13"/>
      <c r="J276" s="13"/>
      <c r="K276" s="13"/>
      <c r="L276" s="13"/>
      <c r="M276" s="13"/>
    </row>
    <row r="277" spans="1:13" s="1" customFormat="1" ht="18.75" x14ac:dyDescent="0.25">
      <c r="A277" s="2"/>
      <c r="B277" s="76" t="s">
        <v>171</v>
      </c>
      <c r="C277" s="68"/>
      <c r="D277" s="68"/>
      <c r="E277" s="68"/>
      <c r="F277" s="68"/>
      <c r="G277" s="68"/>
      <c r="H277" s="68"/>
      <c r="I277" s="13"/>
      <c r="J277" s="13"/>
      <c r="K277" s="13"/>
      <c r="L277" s="13"/>
      <c r="M277" s="13"/>
    </row>
    <row r="278" spans="1:13" s="1" customFormat="1" ht="10.5" customHeight="1" thickBot="1" x14ac:dyDescent="0.3">
      <c r="A278" s="2"/>
      <c r="B278" s="76"/>
      <c r="C278" s="68"/>
      <c r="D278" s="68"/>
      <c r="E278" s="68"/>
      <c r="F278" s="68"/>
      <c r="G278" s="68"/>
      <c r="H278" s="68"/>
      <c r="I278" s="13"/>
      <c r="J278" s="13"/>
      <c r="K278" s="13"/>
      <c r="L278" s="13"/>
      <c r="M278" s="13"/>
    </row>
    <row r="279" spans="1:13" s="1" customFormat="1" ht="15" customHeight="1" thickTop="1" thickBot="1" x14ac:dyDescent="0.3">
      <c r="A279" s="2"/>
      <c r="B279" s="17" t="s">
        <v>172</v>
      </c>
      <c r="C279" s="111">
        <v>2.7</v>
      </c>
      <c r="D279" s="112"/>
      <c r="E279" s="68"/>
      <c r="F279" s="68"/>
      <c r="G279" s="68"/>
      <c r="H279" s="68"/>
      <c r="I279" s="13"/>
      <c r="J279" s="13"/>
      <c r="K279" s="13"/>
      <c r="L279" s="13"/>
      <c r="M279" s="13"/>
    </row>
    <row r="280" spans="1:13" s="1" customFormat="1" ht="15" customHeight="1" thickTop="1" x14ac:dyDescent="0.25">
      <c r="A280" s="2"/>
      <c r="B280" s="68"/>
      <c r="C280" s="68"/>
      <c r="D280" s="68"/>
      <c r="E280" s="68"/>
      <c r="F280" s="68"/>
      <c r="G280" s="68"/>
      <c r="H280" s="68"/>
      <c r="I280" s="13"/>
      <c r="J280" s="13"/>
      <c r="K280" s="13"/>
      <c r="L280" s="13"/>
      <c r="M280" s="13"/>
    </row>
    <row r="281" spans="1:13" x14ac:dyDescent="0.25">
      <c r="A281" s="2"/>
      <c r="B281" s="76" t="s">
        <v>168</v>
      </c>
      <c r="C281" s="2"/>
      <c r="D281" s="2"/>
      <c r="E281" s="2"/>
      <c r="F281" s="2"/>
      <c r="G281" s="2"/>
      <c r="H281" s="2"/>
      <c r="I281" s="13"/>
      <c r="J281" s="13"/>
      <c r="K281" s="13"/>
      <c r="L281" s="13"/>
      <c r="M281" s="13"/>
    </row>
    <row r="282" spans="1:13" ht="15.75" thickBo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ht="16.5" thickTop="1" thickBot="1" x14ac:dyDescent="0.3">
      <c r="A283" s="2"/>
      <c r="B283" s="2" t="s">
        <v>99</v>
      </c>
      <c r="C283" s="111">
        <v>0.19</v>
      </c>
      <c r="D283" s="11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ht="16.5" thickTop="1" thickBot="1" x14ac:dyDescent="0.3">
      <c r="A284" s="2"/>
      <c r="B284" s="2" t="s">
        <v>96</v>
      </c>
      <c r="C284" s="111">
        <v>0.38</v>
      </c>
      <c r="D284" s="11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ht="16.5" thickTop="1" thickBot="1" x14ac:dyDescent="0.3">
      <c r="A285" s="2"/>
      <c r="B285" s="2" t="s">
        <v>97</v>
      </c>
      <c r="C285" s="111">
        <v>0.25</v>
      </c>
      <c r="D285" s="11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s="1" customFormat="1" ht="15.75" thickTop="1" x14ac:dyDescent="0.25">
      <c r="A286" s="2"/>
      <c r="B286" s="2" t="s">
        <v>98</v>
      </c>
      <c r="C286" s="133">
        <f>ROUND(1/(C283*C285)*0.9,0)</f>
        <v>19</v>
      </c>
      <c r="D286" s="133"/>
      <c r="E286" s="2"/>
      <c r="F286" s="2"/>
      <c r="G286" s="2"/>
      <c r="H286" s="2"/>
      <c r="I286" s="2"/>
      <c r="J286" s="2"/>
      <c r="K286" s="2"/>
      <c r="L286" s="2"/>
      <c r="M286" s="2"/>
    </row>
    <row r="287" spans="1:13" x14ac:dyDescent="0.25">
      <c r="A287" s="2"/>
      <c r="B287" s="2"/>
      <c r="C287" s="79"/>
      <c r="D287" s="79"/>
      <c r="E287" s="2"/>
      <c r="F287" s="2"/>
      <c r="G287" s="2"/>
      <c r="H287" s="2"/>
      <c r="I287" s="2"/>
      <c r="J287" s="2"/>
      <c r="K287" s="2"/>
      <c r="L287" s="2"/>
      <c r="M287" s="2"/>
    </row>
    <row r="288" spans="1:13" x14ac:dyDescent="0.25">
      <c r="A288" s="2"/>
      <c r="B288" s="76" t="s">
        <v>148</v>
      </c>
      <c r="C288" s="79"/>
      <c r="D288" s="79"/>
      <c r="E288" s="2"/>
      <c r="F288" s="2"/>
      <c r="G288" s="2"/>
      <c r="H288" s="2"/>
      <c r="I288" s="2"/>
      <c r="J288" s="2"/>
      <c r="K288" s="2"/>
      <c r="L288" s="2"/>
      <c r="M288" s="2"/>
    </row>
    <row r="289" spans="1:13" ht="15.75" thickBot="1" x14ac:dyDescent="0.3">
      <c r="A289" s="2"/>
      <c r="B289" s="13"/>
      <c r="C289" s="79"/>
      <c r="D289" s="79"/>
      <c r="E289" s="2"/>
      <c r="F289" s="2"/>
      <c r="G289" s="2"/>
      <c r="H289" s="2"/>
      <c r="I289" s="2"/>
      <c r="J289" s="2"/>
      <c r="K289" s="2"/>
      <c r="L289" s="2"/>
      <c r="M289" s="2"/>
    </row>
    <row r="290" spans="1:13" ht="16.5" thickTop="1" thickBot="1" x14ac:dyDescent="0.3">
      <c r="A290" s="2"/>
      <c r="B290" s="18" t="s">
        <v>164</v>
      </c>
      <c r="C290" s="111">
        <v>0.08</v>
      </c>
      <c r="D290" s="11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ht="16.5" thickTop="1" thickBot="1" x14ac:dyDescent="0.3">
      <c r="A291" s="2"/>
      <c r="B291" s="18" t="s">
        <v>110</v>
      </c>
      <c r="C291" s="111">
        <v>1.4999999999999999E-2</v>
      </c>
      <c r="D291" s="11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ht="16.5" thickTop="1" thickBot="1" x14ac:dyDescent="0.3">
      <c r="A292" s="2"/>
      <c r="B292" s="18" t="s">
        <v>163</v>
      </c>
      <c r="C292" s="131">
        <v>0.9</v>
      </c>
      <c r="D292" s="13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ht="15.75" thickTop="1" x14ac:dyDescent="0.25">
      <c r="A293" s="2"/>
      <c r="B293" s="13"/>
      <c r="C293" s="79"/>
      <c r="D293" s="79"/>
      <c r="E293" s="2"/>
      <c r="F293" s="2"/>
      <c r="G293" s="2"/>
      <c r="H293" s="2"/>
      <c r="I293" s="2"/>
      <c r="J293" s="2"/>
      <c r="K293" s="2"/>
      <c r="L293" s="2"/>
      <c r="M293" s="2"/>
    </row>
    <row r="294" spans="1:13" x14ac:dyDescent="0.25">
      <c r="A294" s="2"/>
      <c r="B294" s="13"/>
      <c r="C294" s="79"/>
      <c r="D294" s="79"/>
      <c r="E294" s="2"/>
      <c r="F294" s="2"/>
      <c r="G294" s="2"/>
      <c r="H294" s="2"/>
      <c r="I294" s="2"/>
      <c r="J294" s="2"/>
      <c r="K294" s="2"/>
      <c r="L294" s="2"/>
      <c r="M294" s="2"/>
    </row>
    <row r="295" spans="1:13" x14ac:dyDescent="0.25">
      <c r="A295" s="2"/>
      <c r="B295" s="76" t="s">
        <v>112</v>
      </c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x14ac:dyDescent="0.25">
      <c r="A297" s="2"/>
      <c r="B297" s="2" t="s">
        <v>183</v>
      </c>
      <c r="C297" s="2"/>
      <c r="D297" s="2"/>
      <c r="E297" s="2"/>
      <c r="F297" s="77">
        <f>MATERIALI!C11</f>
        <v>8</v>
      </c>
      <c r="G297" s="2"/>
      <c r="H297" s="2"/>
      <c r="I297" s="2"/>
      <c r="J297" s="2"/>
      <c r="K297" s="2"/>
      <c r="L297" s="2"/>
      <c r="M297" s="2"/>
    </row>
    <row r="298" spans="1:13" x14ac:dyDescent="0.25">
      <c r="A298" s="2"/>
      <c r="B298" s="2" t="s">
        <v>92</v>
      </c>
      <c r="C298" s="2"/>
      <c r="D298" s="2"/>
      <c r="E298" s="2"/>
      <c r="F298" s="77">
        <f>MATERIALI!$C$7</f>
        <v>19</v>
      </c>
      <c r="G298" s="2"/>
      <c r="H298" s="2"/>
      <c r="I298" s="2"/>
      <c r="J298" s="2"/>
      <c r="K298" s="2"/>
      <c r="L298" s="2"/>
      <c r="M298" s="2"/>
    </row>
    <row r="299" spans="1:13" x14ac:dyDescent="0.25">
      <c r="A299" s="2"/>
      <c r="B299" s="2" t="s">
        <v>175</v>
      </c>
      <c r="C299" s="2" t="str">
        <f>MATERIALI!B16</f>
        <v>Poliuretano espanso</v>
      </c>
      <c r="D299" s="2"/>
      <c r="E299" s="2"/>
      <c r="F299" s="77">
        <f>MATERIALI!$C$16</f>
        <v>0.43</v>
      </c>
      <c r="G299" s="2"/>
      <c r="H299" s="2"/>
      <c r="I299" s="2"/>
      <c r="J299" s="2"/>
      <c r="K299" s="2"/>
      <c r="L299" s="2"/>
      <c r="M299" s="2"/>
    </row>
    <row r="300" spans="1:13" x14ac:dyDescent="0.25">
      <c r="A300" s="2"/>
      <c r="B300" s="13"/>
      <c r="C300" s="79"/>
      <c r="D300" s="79"/>
      <c r="E300" s="2"/>
      <c r="F300" s="2"/>
      <c r="G300" s="2"/>
      <c r="H300" s="2"/>
      <c r="I300" s="2"/>
      <c r="J300" s="2"/>
      <c r="K300" s="2"/>
      <c r="L300" s="2"/>
      <c r="M300" s="2"/>
    </row>
    <row r="301" spans="1:13" x14ac:dyDescent="0.25">
      <c r="A301" s="2"/>
      <c r="B301" s="2"/>
      <c r="C301" s="17"/>
      <c r="D301" s="17"/>
      <c r="E301" s="17"/>
      <c r="F301" s="17"/>
      <c r="G301" s="17"/>
      <c r="H301" s="17"/>
      <c r="I301" s="2"/>
      <c r="J301" s="2"/>
      <c r="K301" s="2"/>
      <c r="L301" s="2"/>
      <c r="M301" s="2"/>
    </row>
    <row r="302" spans="1:13" x14ac:dyDescent="0.25">
      <c r="A302" s="2"/>
      <c r="B302" s="90" t="s">
        <v>128</v>
      </c>
      <c r="C302" s="2"/>
      <c r="D302" s="2"/>
      <c r="E302" s="15"/>
      <c r="F302" s="16"/>
      <c r="G302" s="15"/>
      <c r="H302" s="15"/>
      <c r="I302" s="2"/>
      <c r="J302" s="2"/>
      <c r="K302" s="2"/>
      <c r="L302" s="2"/>
      <c r="M302" s="2"/>
    </row>
    <row r="303" spans="1:13" x14ac:dyDescent="0.25">
      <c r="A303" s="2"/>
      <c r="B303" s="2"/>
      <c r="C303" s="2"/>
      <c r="D303" s="2"/>
      <c r="E303" s="2"/>
      <c r="F303" s="77"/>
      <c r="G303" s="13"/>
      <c r="H303" s="13"/>
      <c r="I303" s="2"/>
      <c r="J303" s="2"/>
      <c r="K303" s="2"/>
      <c r="L303" s="2"/>
      <c r="M303" s="2"/>
    </row>
    <row r="304" spans="1:13" x14ac:dyDescent="0.25">
      <c r="A304" s="2"/>
      <c r="B304" s="76" t="s">
        <v>184</v>
      </c>
      <c r="C304" s="2"/>
      <c r="D304" s="2"/>
      <c r="E304" s="2"/>
      <c r="F304" s="77"/>
      <c r="G304" s="13"/>
      <c r="H304" s="13"/>
      <c r="I304" s="2"/>
      <c r="J304" s="2"/>
      <c r="K304" s="2"/>
      <c r="L304" s="2"/>
      <c r="M304" s="2"/>
    </row>
    <row r="305" spans="1:13" x14ac:dyDescent="0.25">
      <c r="A305" s="2"/>
      <c r="B305" s="2"/>
      <c r="C305" s="2"/>
      <c r="D305" s="2"/>
      <c r="E305" s="2"/>
      <c r="F305" s="77"/>
      <c r="G305" s="13"/>
      <c r="H305" s="13"/>
      <c r="I305" s="2"/>
      <c r="J305" s="2"/>
      <c r="K305" s="2"/>
      <c r="L305" s="2"/>
      <c r="M305" s="2"/>
    </row>
    <row r="306" spans="1:13" x14ac:dyDescent="0.25">
      <c r="A306" s="2"/>
      <c r="B306" s="2" t="s">
        <v>169</v>
      </c>
      <c r="C306" s="2"/>
      <c r="D306" s="2"/>
      <c r="E306" s="2"/>
      <c r="F306" s="81">
        <f>C284*F297*C279*C292</f>
        <v>7.3872</v>
      </c>
      <c r="G306" s="2"/>
      <c r="H306" s="72" t="s">
        <v>181</v>
      </c>
      <c r="I306" s="86">
        <f>C279</f>
        <v>2.7</v>
      </c>
      <c r="J306" s="86">
        <f>C284</f>
        <v>0.38</v>
      </c>
      <c r="K306" s="86">
        <f>F297</f>
        <v>8</v>
      </c>
      <c r="L306" s="74">
        <f>C292</f>
        <v>0.9</v>
      </c>
      <c r="M306" s="87">
        <f>K306*L306*J306*I306</f>
        <v>7.3872000000000009</v>
      </c>
    </row>
    <row r="307" spans="1:13" x14ac:dyDescent="0.25">
      <c r="A307" s="2"/>
      <c r="B307" s="2" t="s">
        <v>170</v>
      </c>
      <c r="C307" s="2"/>
      <c r="D307" s="2"/>
      <c r="E307" s="2"/>
      <c r="F307" s="81">
        <f>C291*F298*C279*C292</f>
        <v>0.69255</v>
      </c>
      <c r="G307" s="2"/>
      <c r="H307" s="72" t="s">
        <v>181</v>
      </c>
      <c r="I307" s="86">
        <f>C279</f>
        <v>2.7</v>
      </c>
      <c r="J307" s="86">
        <f>C291</f>
        <v>1.4999999999999999E-2</v>
      </c>
      <c r="K307" s="86">
        <f>F298</f>
        <v>19</v>
      </c>
      <c r="L307" s="74">
        <f>C292</f>
        <v>0.9</v>
      </c>
      <c r="M307" s="87">
        <f>K307*L307*J307*I307</f>
        <v>0.69255000000000011</v>
      </c>
    </row>
    <row r="308" spans="1:13" x14ac:dyDescent="0.25">
      <c r="A308" s="2"/>
      <c r="B308" s="2" t="s">
        <v>178</v>
      </c>
      <c r="C308" s="2" t="str">
        <f>MATERIALI!B16</f>
        <v>Poliuretano espanso</v>
      </c>
      <c r="D308" s="2"/>
      <c r="E308" s="2"/>
      <c r="F308" s="81">
        <f>C290*F299*C279*C292</f>
        <v>8.3592E-2</v>
      </c>
      <c r="G308" s="2"/>
      <c r="H308" s="72" t="s">
        <v>181</v>
      </c>
      <c r="I308" s="86">
        <f>C279</f>
        <v>2.7</v>
      </c>
      <c r="J308" s="86">
        <f>C290</f>
        <v>0.08</v>
      </c>
      <c r="K308" s="86">
        <f>F299</f>
        <v>0.43</v>
      </c>
      <c r="L308" s="74">
        <f>C292</f>
        <v>0.9</v>
      </c>
      <c r="M308" s="87">
        <f>K308*L308*J308*I308</f>
        <v>8.3592000000000014E-2</v>
      </c>
    </row>
    <row r="309" spans="1:13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x14ac:dyDescent="0.25">
      <c r="A310" s="2"/>
      <c r="B310" s="113" t="s">
        <v>173</v>
      </c>
      <c r="C310" s="113"/>
      <c r="D310" s="113"/>
      <c r="E310" s="113"/>
      <c r="F310" s="81">
        <f>F306+F307+F308</f>
        <v>8.1633420000000001</v>
      </c>
      <c r="G310" s="2"/>
      <c r="H310" s="2"/>
      <c r="I310" s="2"/>
      <c r="J310" s="2"/>
      <c r="K310" s="2"/>
      <c r="L310" s="2"/>
      <c r="M310" s="2"/>
    </row>
    <row r="311" spans="1:13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</sheetData>
  <sheetProtection password="ABEF" sheet="1" objects="1" scenarios="1" selectLockedCells="1"/>
  <protectedRanges>
    <protectedRange sqref="C74 C24:C33 C142 C88:C97 C104:C110 C185:C186 C48 C43 C53 C14:C22 C79:C81 C83:C84 C146:C149 C205:C206 C225:C227 C246:C251 C254:C255 C261 C283:C289 C293:C294 C300 C279" name="Intervallo1"/>
    <protectedRange sqref="C290:C292 C252:C253" name="Intervallo1_2"/>
  </protectedRanges>
  <mergeCells count="78">
    <mergeCell ref="B310:E310"/>
    <mergeCell ref="C285:D285"/>
    <mergeCell ref="C290:D290"/>
    <mergeCell ref="C291:D291"/>
    <mergeCell ref="C292:D292"/>
    <mergeCell ref="C286:D286"/>
    <mergeCell ref="F131:F132"/>
    <mergeCell ref="C142:D142"/>
    <mergeCell ref="B275:G275"/>
    <mergeCell ref="C283:D283"/>
    <mergeCell ref="C284:D284"/>
    <mergeCell ref="B273:E273"/>
    <mergeCell ref="C279:D279"/>
    <mergeCell ref="B181:G181"/>
    <mergeCell ref="B177:D178"/>
    <mergeCell ref="F177:F178"/>
    <mergeCell ref="C146:D146"/>
    <mergeCell ref="C147:D147"/>
    <mergeCell ref="C149:D149"/>
    <mergeCell ref="C148:D148"/>
    <mergeCell ref="B198:E198"/>
    <mergeCell ref="C185:D185"/>
    <mergeCell ref="B2:G2"/>
    <mergeCell ref="B50:E50"/>
    <mergeCell ref="B173:E173"/>
    <mergeCell ref="B138:G138"/>
    <mergeCell ref="B127:E127"/>
    <mergeCell ref="C21:D21"/>
    <mergeCell ref="C14:D14"/>
    <mergeCell ref="C15:D15"/>
    <mergeCell ref="B164:E164"/>
    <mergeCell ref="B116:E116"/>
    <mergeCell ref="B70:G70"/>
    <mergeCell ref="C91:D91"/>
    <mergeCell ref="C92:D92"/>
    <mergeCell ref="C93:D93"/>
    <mergeCell ref="B131:D132"/>
    <mergeCell ref="F66:F67"/>
    <mergeCell ref="C75:D75"/>
    <mergeCell ref="C76:D76"/>
    <mergeCell ref="C77:D77"/>
    <mergeCell ref="C19:D19"/>
    <mergeCell ref="C20:D20"/>
    <mergeCell ref="C22:D22"/>
    <mergeCell ref="C27:D27"/>
    <mergeCell ref="C90:D90"/>
    <mergeCell ref="C89:D89"/>
    <mergeCell ref="C88:D88"/>
    <mergeCell ref="C81:D81"/>
    <mergeCell ref="C82:D82"/>
    <mergeCell ref="C84:D84"/>
    <mergeCell ref="C83:D83"/>
    <mergeCell ref="C6:D6"/>
    <mergeCell ref="C7:D7"/>
    <mergeCell ref="C8:D8"/>
    <mergeCell ref="C9:D9"/>
    <mergeCell ref="C74:D74"/>
    <mergeCell ref="C29:D29"/>
    <mergeCell ref="B66:D67"/>
    <mergeCell ref="C28:D28"/>
    <mergeCell ref="C13:D13"/>
    <mergeCell ref="C186:D186"/>
    <mergeCell ref="B201:G201"/>
    <mergeCell ref="C205:D205"/>
    <mergeCell ref="C206:D206"/>
    <mergeCell ref="B218:E218"/>
    <mergeCell ref="B221:G221"/>
    <mergeCell ref="C225:D225"/>
    <mergeCell ref="C226:D226"/>
    <mergeCell ref="B242:G242"/>
    <mergeCell ref="C246:D246"/>
    <mergeCell ref="C247:D247"/>
    <mergeCell ref="B238:E238"/>
    <mergeCell ref="C227:D227"/>
    <mergeCell ref="C248:D248"/>
    <mergeCell ref="B266:E266"/>
    <mergeCell ref="C252:D252"/>
    <mergeCell ref="C253:D253"/>
  </mergeCells>
  <dataValidations count="2">
    <dataValidation type="list" allowBlank="1" showInputMessage="1" showErrorMessage="1" sqref="C21 C43 C53 C32:C33 C90 C148">
      <formula1>pav</formula1>
    </dataValidation>
    <dataValidation type="list" allowBlank="1" showInputMessage="1" showErrorMessage="1" sqref="B66:D67 B131:D132 B177:D178">
      <formula1>tipoca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4"/>
  <sheetViews>
    <sheetView showGridLines="0" showRowColHeaders="0" zoomScale="90" zoomScaleNormal="90" workbookViewId="0">
      <selection activeCell="E13" sqref="E13"/>
    </sheetView>
  </sheetViews>
  <sheetFormatPr defaultRowHeight="15" x14ac:dyDescent="0.25"/>
  <cols>
    <col min="1" max="1" width="3.42578125" customWidth="1"/>
    <col min="2" max="4" width="11.7109375" customWidth="1"/>
    <col min="5" max="5" width="13.5703125" customWidth="1"/>
    <col min="6" max="6" width="14" customWidth="1"/>
    <col min="7" max="12" width="11.7109375" customWidth="1"/>
    <col min="13" max="16" width="9.7109375" customWidth="1"/>
  </cols>
  <sheetData>
    <row r="1" spans="1:25" s="1" customForma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1" customFormat="1" x14ac:dyDescent="0.25">
      <c r="A2" s="2"/>
      <c r="B2" s="153" t="s">
        <v>72</v>
      </c>
      <c r="C2" s="153"/>
      <c r="D2" s="153"/>
      <c r="E2" s="153"/>
      <c r="F2" s="153"/>
      <c r="G2" s="153"/>
      <c r="H2" s="153"/>
      <c r="I2" s="153"/>
      <c r="J2" s="153"/>
      <c r="K2" s="153"/>
      <c r="L2" s="55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1" customFormat="1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s="1" customFormat="1" ht="16.5" thickTop="1" thickBot="1" x14ac:dyDescent="0.3">
      <c r="A4" s="2"/>
      <c r="B4" s="134" t="s">
        <v>213</v>
      </c>
      <c r="C4" s="134"/>
      <c r="D4" s="152"/>
      <c r="E4" s="154" t="s">
        <v>11</v>
      </c>
      <c r="F4" s="155"/>
      <c r="G4" s="155"/>
      <c r="H4" s="155"/>
      <c r="I4" s="155"/>
      <c r="J4" s="155"/>
      <c r="K4" s="156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s="1" customFormat="1" ht="16.5" thickTop="1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s="1" customFormat="1" ht="12" customHeight="1" thickTop="1" x14ac:dyDescent="0.25">
      <c r="A6" s="2"/>
      <c r="B6" s="144" t="s">
        <v>214</v>
      </c>
      <c r="C6" s="144"/>
      <c r="D6" s="144"/>
      <c r="E6" s="145" t="s">
        <v>36</v>
      </c>
      <c r="F6" s="146"/>
      <c r="G6" s="146"/>
      <c r="H6" s="146"/>
      <c r="I6" s="146"/>
      <c r="J6" s="146"/>
      <c r="K6" s="147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s="1" customFormat="1" ht="15.75" thickBot="1" x14ac:dyDescent="0.3">
      <c r="A7" s="2"/>
      <c r="B7" s="144"/>
      <c r="C7" s="144"/>
      <c r="D7" s="144"/>
      <c r="E7" s="148"/>
      <c r="F7" s="149"/>
      <c r="G7" s="149"/>
      <c r="H7" s="149"/>
      <c r="I7" s="149"/>
      <c r="J7" s="149"/>
      <c r="K7" s="150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s="1" customFormat="1" ht="16.5" thickTop="1" thickBot="1" x14ac:dyDescent="0.3">
      <c r="A8" s="2"/>
      <c r="B8" s="62"/>
      <c r="C8" s="62"/>
      <c r="D8" s="62"/>
      <c r="E8" s="9"/>
      <c r="F8" s="9"/>
      <c r="G8" s="9"/>
      <c r="H8" s="9"/>
      <c r="I8" s="9"/>
      <c r="J8" s="9"/>
      <c r="K8" s="9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s="1" customFormat="1" ht="15.75" thickTop="1" x14ac:dyDescent="0.25">
      <c r="A9" s="2"/>
      <c r="B9" s="144" t="s">
        <v>215</v>
      </c>
      <c r="C9" s="144"/>
      <c r="D9" s="144"/>
      <c r="E9" s="145" t="s">
        <v>85</v>
      </c>
      <c r="F9" s="146"/>
      <c r="G9" s="146"/>
      <c r="H9" s="146"/>
      <c r="I9" s="146"/>
      <c r="J9" s="146"/>
      <c r="K9" s="147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s="1" customFormat="1" ht="15.75" thickBot="1" x14ac:dyDescent="0.3">
      <c r="A10" s="2"/>
      <c r="B10" s="144"/>
      <c r="C10" s="144"/>
      <c r="D10" s="144"/>
      <c r="E10" s="148"/>
      <c r="F10" s="149"/>
      <c r="G10" s="149"/>
      <c r="H10" s="149"/>
      <c r="I10" s="149"/>
      <c r="J10" s="149"/>
      <c r="K10" s="150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s="1" customFormat="1" ht="15.75" thickTop="1" x14ac:dyDescent="0.25">
      <c r="A11" s="2"/>
      <c r="B11" s="62"/>
      <c r="C11" s="62"/>
      <c r="D11" s="62"/>
      <c r="E11" s="9"/>
      <c r="F11" s="9"/>
      <c r="G11" s="9"/>
      <c r="H11" s="9"/>
      <c r="I11" s="9"/>
      <c r="J11" s="9"/>
      <c r="K11" s="9"/>
      <c r="L11" s="2"/>
      <c r="M11" s="2"/>
      <c r="N11" s="2"/>
    </row>
    <row r="12" spans="1:25" s="1" customFormat="1" ht="15.75" thickBot="1" x14ac:dyDescent="0.3">
      <c r="A12" s="2"/>
      <c r="B12" s="158" t="s">
        <v>216</v>
      </c>
      <c r="C12" s="158"/>
      <c r="D12" s="158"/>
      <c r="E12" s="19" t="s">
        <v>30</v>
      </c>
      <c r="F12" s="2"/>
      <c r="G12" s="19" t="s">
        <v>31</v>
      </c>
      <c r="H12" s="2"/>
      <c r="I12" s="2"/>
      <c r="J12" s="2"/>
      <c r="K12" s="2"/>
      <c r="L12" s="33"/>
      <c r="M12" s="33"/>
      <c r="N12" s="33"/>
    </row>
    <row r="13" spans="1:25" s="1" customFormat="1" ht="16.5" thickTop="1" thickBot="1" x14ac:dyDescent="0.3">
      <c r="A13" s="2"/>
      <c r="B13" s="158"/>
      <c r="C13" s="158"/>
      <c r="D13" s="158"/>
      <c r="E13" s="59" t="s">
        <v>3</v>
      </c>
      <c r="F13" s="53" t="s">
        <v>71</v>
      </c>
      <c r="G13" s="47" t="str">
        <f>IF(E13="FOLLA","NEVE","FOLLA")</f>
        <v>NEVE</v>
      </c>
      <c r="H13" s="2"/>
      <c r="I13" s="2"/>
      <c r="J13" s="2"/>
      <c r="K13" s="33"/>
      <c r="L13" s="33"/>
      <c r="M13" s="33"/>
      <c r="N13" s="33"/>
    </row>
    <row r="14" spans="1:25" s="1" customFormat="1" ht="15.75" thickTop="1" x14ac:dyDescent="0.25">
      <c r="A14" s="2"/>
      <c r="B14" s="35"/>
      <c r="C14" s="35"/>
      <c r="D14" s="35"/>
      <c r="E14" s="9"/>
      <c r="F14" s="53"/>
      <c r="G14" s="9"/>
      <c r="H14" s="2"/>
      <c r="I14" s="2"/>
      <c r="J14" s="2"/>
      <c r="K14" s="33"/>
      <c r="L14" s="33"/>
      <c r="M14" s="33"/>
      <c r="N14" s="33"/>
    </row>
    <row r="15" spans="1:25" s="1" customFormat="1" x14ac:dyDescent="0.25">
      <c r="A15" s="2"/>
      <c r="B15" s="40" t="s">
        <v>76</v>
      </c>
      <c r="C15" s="40"/>
      <c r="D15" s="40"/>
      <c r="E15" s="36"/>
      <c r="F15" s="54"/>
      <c r="G15" s="36"/>
      <c r="H15" s="55"/>
      <c r="I15" s="55"/>
      <c r="J15" s="55"/>
      <c r="K15" s="37"/>
      <c r="L15" s="37"/>
      <c r="M15" s="33"/>
      <c r="N15" s="33"/>
    </row>
    <row r="16" spans="1:25" s="1" customForma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25" s="1" customFormat="1" ht="15.75" x14ac:dyDescent="0.25">
      <c r="A17" s="2"/>
      <c r="B17" s="2"/>
      <c r="C17" s="2"/>
      <c r="D17" s="157" t="s">
        <v>73</v>
      </c>
      <c r="E17" s="157"/>
      <c r="F17" s="159" t="str">
        <f>E4</f>
        <v>SLU SFAVOREVOLE</v>
      </c>
      <c r="G17" s="159"/>
      <c r="H17" s="159"/>
      <c r="I17" s="159"/>
      <c r="J17" s="2"/>
      <c r="K17" s="2"/>
      <c r="L17" s="2"/>
      <c r="M17" s="2"/>
      <c r="N17" s="2"/>
    </row>
    <row r="18" spans="1:25" ht="39" customHeight="1" x14ac:dyDescent="0.25">
      <c r="A18" s="2"/>
      <c r="B18" s="2"/>
      <c r="C18" s="2"/>
      <c r="D18" s="151" t="str">
        <f>IF(COMBINAZIONI!$E$4='dati nascosti'!$C$3,'dati nascosti'!C29,IF(COMBINAZIONI!$E$4='dati nascosti'!$C$4,'dati nascosti'!C30,IF(COMBINAZIONI!$E$4='dati nascosti'!$C$5,'dati nascosti'!C31,IF(COMBINAZIONI!$E$4='dati nascosti'!$C$6,'dati nascosti'!C32,IF(COMBINAZIONI!$E$4='dati nascosti'!$C$7,'dati nascosti'!C33,IF(COMBINAZIONI!$E$4='dati nascosti'!$C$8,'dati nascosti'!C34,""))))))</f>
        <v>γG1*G1 + γG2*G1 + γp*P+ γQ1*Qk1 + γQ2*Ψ02*Qk2 +γQ3*Ψ03*Qk3 +….</v>
      </c>
      <c r="E18" s="151"/>
      <c r="F18" s="151"/>
      <c r="G18" s="151"/>
      <c r="H18" s="151"/>
      <c r="I18" s="151"/>
      <c r="J18" s="2"/>
      <c r="K18" s="2"/>
      <c r="L18" s="2"/>
      <c r="M18" s="2"/>
      <c r="N18" s="2"/>
    </row>
    <row r="19" spans="1:25" s="1" customFormat="1" ht="21" customHeight="1" x14ac:dyDescent="0.25">
      <c r="A19" s="2"/>
      <c r="B19" s="2"/>
      <c r="C19" s="2"/>
      <c r="D19" s="61"/>
      <c r="E19" s="61"/>
      <c r="F19" s="61"/>
      <c r="G19" s="61"/>
      <c r="H19" s="61"/>
      <c r="I19" s="61"/>
      <c r="J19" s="2"/>
      <c r="K19" s="2"/>
      <c r="L19" s="2"/>
      <c r="M19" s="2"/>
      <c r="N19" s="2"/>
    </row>
    <row r="20" spans="1:25" s="1" customFormat="1" ht="21" customHeight="1" x14ac:dyDescent="0.25">
      <c r="A20" s="2"/>
      <c r="B20" s="2"/>
      <c r="C20" s="2"/>
      <c r="D20" s="142" t="s">
        <v>87</v>
      </c>
      <c r="E20" s="142"/>
      <c r="F20" s="12"/>
      <c r="I20" s="61"/>
      <c r="J20" s="46" t="s">
        <v>58</v>
      </c>
      <c r="K20" s="57" t="s">
        <v>59</v>
      </c>
      <c r="L20" s="56" t="s">
        <v>60</v>
      </c>
      <c r="M20" s="2"/>
      <c r="N20" s="2"/>
    </row>
    <row r="21" spans="1:25" s="1" customFormat="1" ht="21" customHeight="1" x14ac:dyDescent="0.25">
      <c r="A21" s="2"/>
      <c r="B21" s="2"/>
      <c r="C21" s="2"/>
      <c r="D21" s="142"/>
      <c r="E21" s="142"/>
      <c r="F21" s="12"/>
      <c r="I21" s="61"/>
      <c r="J21" s="58">
        <f>IF($F$17='dati nascosti'!$C$3,'dati nascosti'!H$17,IF(COMBINAZIONI!$F$17='dati nascosti'!$C$8,'dati nascosti'!H17,""))</f>
        <v>1.3</v>
      </c>
      <c r="K21" s="58">
        <f>IF($F$17='dati nascosti'!$C$3,'dati nascosti'!I$17,IF(COMBINAZIONI!$F$17='dati nascosti'!$C$8,'dati nascosti'!I17,""))</f>
        <v>1.5</v>
      </c>
      <c r="L21" s="58">
        <f>IF($F$17='dati nascosti'!$C$3,'dati nascosti'!J$17,IF(COMBINAZIONI!$F$17='dati nascosti'!$C$8,'dati nascosti'!J17,""))</f>
        <v>1.5</v>
      </c>
      <c r="M21" s="2"/>
      <c r="N21" s="2"/>
    </row>
    <row r="22" spans="1:25" ht="1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25" ht="15" customHeight="1" x14ac:dyDescent="0.25">
      <c r="A23" s="2"/>
      <c r="B23" s="2"/>
      <c r="C23" s="2"/>
      <c r="D23" s="136" t="s">
        <v>86</v>
      </c>
      <c r="E23" s="136"/>
      <c r="F23" s="143" t="str">
        <f>E6</f>
        <v>Categoria A Ambienti ad uso residenziale</v>
      </c>
      <c r="G23" s="143"/>
      <c r="H23" s="143"/>
      <c r="I23" s="143"/>
      <c r="J23" s="56" t="s">
        <v>48</v>
      </c>
      <c r="K23" s="56" t="s">
        <v>49</v>
      </c>
      <c r="L23" s="56" t="s">
        <v>50</v>
      </c>
      <c r="M23" s="2"/>
      <c r="N23" s="2"/>
    </row>
    <row r="24" spans="1:25" ht="15" customHeight="1" x14ac:dyDescent="0.25">
      <c r="A24" s="2"/>
      <c r="B24" s="2"/>
      <c r="C24" s="2"/>
      <c r="D24" s="136"/>
      <c r="E24" s="136"/>
      <c r="F24" s="143"/>
      <c r="G24" s="143"/>
      <c r="H24" s="143"/>
      <c r="I24" s="143"/>
      <c r="J24" s="58">
        <f>IF($E$6='dati nascosti'!$C$13,'dati nascosti'!D14,IF($E$6='dati nascosti'!$C$14,'dati nascosti'!D14,IF($E$6='dati nascosti'!$C$15,'dati nascosti'!D15,IF($E$6='dati nascosti'!$C$16,'dati nascosti'!D16,IF($E$6='dati nascosti'!$C$17,'dati nascosti'!D17,IF($E$6='dati nascosti'!$C$18,'dati nascosti'!D18,IF($E$6='dati nascosti'!$C$19,'dati nascosti'!D19,IF($E$6='dati nascosti'!$C$20,'dati nascosti'!D20,IF($E$6='dati nascosti'!$C$21,'dati nascosti'!D21,IF($E$6='dati nascosti'!$C$22,'dati nascosti'!D22,IF($E$6='dati nascosti'!$C$23,'dati nascosti'!D23,IF($E$6='dati nascosti'!$C$24,'dati nascosti'!D24,""))))))))))))</f>
        <v>0.7</v>
      </c>
      <c r="K24" s="58">
        <f>IF($E$6='dati nascosti'!$C$13,'dati nascosti'!E14,IF($E$6='dati nascosti'!$C$14,'dati nascosti'!E14,IF($E$6='dati nascosti'!$C$15,'dati nascosti'!E15,IF($E$6='dati nascosti'!$C$16,'dati nascosti'!E16,IF($E$6='dati nascosti'!$C$17,'dati nascosti'!E17,IF($E$6='dati nascosti'!$C$18,'dati nascosti'!E18,IF($E$6='dati nascosti'!$C$19,'dati nascosti'!E19,IF($E$6='dati nascosti'!$C$20,'dati nascosti'!E20,IF($E$6='dati nascosti'!$C$21,'dati nascosti'!E21,IF($E$6='dati nascosti'!$C$22,'dati nascosti'!E22,IF($E$6='dati nascosti'!$C$23,'dati nascosti'!E23,IF($E$6='dati nascosti'!$C$24,'dati nascosti'!E24,""))))))))))))</f>
        <v>0.5</v>
      </c>
      <c r="L24" s="58">
        <f>IF($E$6='dati nascosti'!$C$13,'dati nascosti'!F14,IF($E$6='dati nascosti'!$C$14,'dati nascosti'!F14,IF($E$6='dati nascosti'!$C$15,'dati nascosti'!F15,IF($E$6='dati nascosti'!$C$16,'dati nascosti'!F16,IF($E$6='dati nascosti'!$C$17,'dati nascosti'!F17,IF($E$6='dati nascosti'!$C$18,'dati nascosti'!F18,IF($E$6='dati nascosti'!$C$19,'dati nascosti'!F19,IF($E$6='dati nascosti'!$C$20,'dati nascosti'!F20,IF($E$6='dati nascosti'!$C$21,'dati nascosti'!F21,IF($E$6='dati nascosti'!$C$22,'dati nascosti'!F22,IF($E$6='dati nascosti'!$C$23,'dati nascosti'!F23,IF($E$6='dati nascosti'!$C$24,'dati nascosti'!F24,""))))))))))))</f>
        <v>0.3</v>
      </c>
      <c r="M24" s="2"/>
      <c r="N24" s="2"/>
    </row>
    <row r="25" spans="1:25" s="1" customFormat="1" ht="15.75" customHeight="1" x14ac:dyDescent="0.25">
      <c r="A25" s="2"/>
      <c r="B25" s="3"/>
      <c r="C25" s="3"/>
      <c r="D25" s="52"/>
      <c r="E25" s="52"/>
      <c r="F25" s="52"/>
      <c r="G25" s="52"/>
      <c r="H25" s="52"/>
      <c r="I25" s="52"/>
      <c r="J25" s="2"/>
      <c r="K25" s="2"/>
      <c r="L25" s="9"/>
      <c r="M25" s="9"/>
      <c r="N25" s="9"/>
    </row>
    <row r="26" spans="1:25" s="1" customFormat="1" ht="15.75" customHeight="1" x14ac:dyDescent="0.25">
      <c r="A26" s="2"/>
      <c r="B26" s="3"/>
      <c r="C26" s="3"/>
      <c r="D26" s="136" t="s">
        <v>88</v>
      </c>
      <c r="E26" s="136"/>
      <c r="F26" s="143" t="str">
        <f>E9</f>
        <v>Neve (a quota ≤ 1000 m s.l.m.)</v>
      </c>
      <c r="G26" s="143"/>
      <c r="H26" s="143"/>
      <c r="I26" s="143"/>
      <c r="J26" s="56" t="s">
        <v>48</v>
      </c>
      <c r="K26" s="56" t="s">
        <v>49</v>
      </c>
      <c r="L26" s="56" t="s">
        <v>50</v>
      </c>
      <c r="M26" s="9"/>
      <c r="N26" s="9"/>
    </row>
    <row r="27" spans="1:25" s="1" customFormat="1" ht="15.75" customHeight="1" x14ac:dyDescent="0.25">
      <c r="A27" s="2"/>
      <c r="B27" s="3"/>
      <c r="C27" s="3"/>
      <c r="D27" s="136"/>
      <c r="E27" s="136"/>
      <c r="F27" s="143"/>
      <c r="G27" s="143"/>
      <c r="H27" s="143"/>
      <c r="I27" s="143"/>
      <c r="J27" s="47">
        <f>IF($E$9='dati nascosti'!$C$22,'dati nascosti'!D22,IF($E$9='dati nascosti'!$C$23,'dati nascosti'!D23,IF($E$9='dati nascosti'!$C$24,'dati nascosti'!D24,"")))</f>
        <v>0.5</v>
      </c>
      <c r="K27" s="47">
        <f>IF($E$9='dati nascosti'!$C$22,'dati nascosti'!E22,IF($E$9='dati nascosti'!$C$23,'dati nascosti'!E23,IF($E$9='dati nascosti'!$C$24,'dati nascosti'!E24,"")))</f>
        <v>0.2</v>
      </c>
      <c r="L27" s="47">
        <f>IF($E$9='dati nascosti'!$C$22,'dati nascosti'!F22,IF($E$9='dati nascosti'!$C$23,'dati nascosti'!F23,IF($E$9='dati nascosti'!$C$24,'dati nascosti'!F24,"")))</f>
        <v>0</v>
      </c>
      <c r="M27" s="9"/>
      <c r="N27" s="9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s="1" customFormat="1" ht="15.75" customHeight="1" x14ac:dyDescent="0.25">
      <c r="A28" s="2"/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8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s="1" customFormat="1" ht="15.75" customHeight="1" x14ac:dyDescent="0.25">
      <c r="A29" s="2"/>
      <c r="B29" s="3"/>
      <c r="C29" s="3"/>
      <c r="D29" s="136" t="s">
        <v>75</v>
      </c>
      <c r="E29" s="136"/>
      <c r="F29" s="143" t="str">
        <f>E13</f>
        <v>FOLLA</v>
      </c>
      <c r="G29" s="143"/>
      <c r="H29" s="143"/>
      <c r="I29" s="143"/>
      <c r="J29" s="2"/>
      <c r="K29" s="2"/>
      <c r="L29" s="2"/>
      <c r="M29" s="2"/>
      <c r="N29" s="4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s="1" customFormat="1" ht="15.75" customHeight="1" x14ac:dyDescent="0.25">
      <c r="A30" s="2"/>
      <c r="B30" s="3"/>
      <c r="C30" s="3"/>
      <c r="D30" s="136"/>
      <c r="E30" s="136"/>
      <c r="F30" s="143"/>
      <c r="G30" s="143"/>
      <c r="H30" s="143"/>
      <c r="I30" s="143"/>
      <c r="J30" s="2"/>
      <c r="K30" s="2"/>
      <c r="L30" s="2"/>
      <c r="M30" s="2"/>
      <c r="N30" s="8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s="1" customFormat="1" ht="15.75" customHeight="1" x14ac:dyDescent="0.25">
      <c r="A31" s="2"/>
      <c r="B31" s="3"/>
      <c r="C31" s="3"/>
      <c r="D31" s="64"/>
      <c r="E31" s="64"/>
      <c r="F31" s="65"/>
      <c r="G31" s="65"/>
      <c r="H31" s="65"/>
      <c r="I31" s="65"/>
      <c r="J31" s="2"/>
      <c r="K31" s="2"/>
      <c r="L31" s="2"/>
      <c r="M31" s="2"/>
      <c r="N31" s="8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8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s="1" customFormat="1" x14ac:dyDescent="0.25">
      <c r="A33" s="2"/>
      <c r="B33" s="29" t="s">
        <v>29</v>
      </c>
      <c r="C33" s="44"/>
      <c r="D33" s="44"/>
      <c r="E33" s="44"/>
      <c r="F33" s="2"/>
      <c r="G33" s="2"/>
      <c r="H33" s="2"/>
      <c r="I33" s="2"/>
      <c r="J33" s="2"/>
      <c r="K33" s="2"/>
      <c r="L33" s="2"/>
      <c r="M33" s="2"/>
      <c r="N33" s="8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s="1" customFormat="1" ht="7.5" customHeight="1" x14ac:dyDescent="0.25">
      <c r="A34" s="2"/>
      <c r="B34" s="29"/>
      <c r="C34" s="44"/>
      <c r="D34" s="44"/>
      <c r="E34" s="44"/>
      <c r="F34" s="2"/>
      <c r="G34" s="2"/>
      <c r="H34" s="2"/>
      <c r="I34" s="2"/>
      <c r="J34" s="2"/>
      <c r="K34" s="2"/>
      <c r="L34" s="2"/>
      <c r="M34" s="2"/>
      <c r="N34" s="8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s="1" customFormat="1" x14ac:dyDescent="0.25">
      <c r="A35" s="2"/>
      <c r="B35" s="137" t="s">
        <v>83</v>
      </c>
      <c r="C35" s="137"/>
      <c r="D35" s="5"/>
      <c r="E35" s="137" t="s">
        <v>84</v>
      </c>
      <c r="F35" s="137"/>
      <c r="G35" s="5"/>
      <c r="H35" s="5" t="s">
        <v>82</v>
      </c>
      <c r="I35" s="5" t="str">
        <f>'dati nascosti'!AE27</f>
        <v>FOLLA</v>
      </c>
      <c r="J35" s="5"/>
      <c r="K35" s="5" t="s">
        <v>82</v>
      </c>
      <c r="L35" s="5" t="str">
        <f>IF(E13="FOLLA","NEVE","FOLLA")</f>
        <v>NEVE</v>
      </c>
      <c r="M35" s="2"/>
      <c r="N35" s="8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s="1" customFormat="1" x14ac:dyDescent="0.25">
      <c r="A36" s="2"/>
      <c r="B36" s="19">
        <f>IF(COMBINAZIONI!$E$4='dati nascosti'!$C$3,'dati nascosti'!D29,IF(COMBINAZIONI!$E$4='dati nascosti'!$C$4,'dati nascosti'!D30,IF(COMBINAZIONI!$E$4='dati nascosti'!$C$5,'dati nascosti'!D31,IF(COMBINAZIONI!$E$4='dati nascosti'!$C$6,'dati nascosti'!D32,IF(COMBINAZIONI!$E$4='dati nascosti'!$C$7,'dati nascosti'!D33,IF(COMBINAZIONI!$E$4='dati nascosti'!$C$8,'dati nascosti'!D34,""))))))</f>
        <v>1.3</v>
      </c>
      <c r="C36" s="19" t="s">
        <v>77</v>
      </c>
      <c r="D36" s="13" t="s">
        <v>79</v>
      </c>
      <c r="E36" s="19">
        <f>IF(COMBINAZIONI!$E$4='dati nascosti'!$C$3,'dati nascosti'!E29,IF(COMBINAZIONI!$E$4='dati nascosti'!$C$4,'dati nascosti'!E30,IF(COMBINAZIONI!$E$4='dati nascosti'!$C$5,'dati nascosti'!E31,IF(COMBINAZIONI!$E$4='dati nascosti'!$C$6,'dati nascosti'!E32,IF(COMBINAZIONI!$E$4='dati nascosti'!$C$7,'dati nascosti'!E33,IF(COMBINAZIONI!$E$4='dati nascosti'!$C$8,'dati nascosti'!E34,""))))))</f>
        <v>1.5</v>
      </c>
      <c r="F36" s="19" t="s">
        <v>78</v>
      </c>
      <c r="G36" s="43" t="s">
        <v>79</v>
      </c>
      <c r="H36" s="19">
        <f>VLOOKUP(E4,'dati nascosti'!Z29:AJ35,6,FALSE)</f>
        <v>1.5</v>
      </c>
      <c r="I36" s="19" t="s">
        <v>30</v>
      </c>
      <c r="J36" s="43" t="s">
        <v>79</v>
      </c>
      <c r="K36" s="19">
        <f>VLOOKUP(E4,'dati nascosti'!Z29:AJ35,IF(E13='dati nascosti'!AA52,7,9),FALSE)</f>
        <v>0.75</v>
      </c>
      <c r="L36" s="19" t="s">
        <v>31</v>
      </c>
      <c r="M36" s="2"/>
      <c r="N36" s="8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s="1" customFormat="1" x14ac:dyDescent="0.25">
      <c r="A37" s="2"/>
      <c r="B37" s="45"/>
      <c r="C37" s="45"/>
      <c r="D37" s="13"/>
      <c r="E37" s="45"/>
      <c r="F37" s="45"/>
      <c r="G37" s="14"/>
      <c r="H37" s="45"/>
      <c r="I37" s="45"/>
      <c r="J37" s="14"/>
      <c r="K37" s="45"/>
      <c r="L37" s="45"/>
      <c r="M37" s="2"/>
      <c r="N37" s="8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s="1" customFormat="1" x14ac:dyDescent="0.25">
      <c r="A38" s="2"/>
      <c r="B38" s="45"/>
      <c r="C38" s="45"/>
      <c r="D38" s="13"/>
      <c r="E38" s="45"/>
      <c r="F38" s="45"/>
      <c r="G38" s="14"/>
      <c r="H38" s="45"/>
      <c r="I38" s="45"/>
      <c r="J38" s="14"/>
      <c r="K38" s="45"/>
      <c r="L38" s="45"/>
      <c r="M38" s="2"/>
      <c r="N38" s="8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x14ac:dyDescent="0.25">
      <c r="A39" s="2"/>
      <c r="B39" s="13"/>
      <c r="C39" s="4"/>
      <c r="D39" s="13"/>
      <c r="E39" s="2"/>
      <c r="F39" s="2"/>
      <c r="G39" s="4"/>
      <c r="H39" s="2"/>
      <c r="I39" s="2"/>
      <c r="J39" s="2"/>
      <c r="K39" s="2"/>
      <c r="L39" s="2"/>
      <c r="M39" s="2"/>
      <c r="N39" s="8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9"/>
      <c r="W40" s="2"/>
      <c r="X40" s="2"/>
      <c r="Y40" s="2"/>
    </row>
    <row r="41" spans="1:25" ht="15" customHeight="1" x14ac:dyDescent="0.25">
      <c r="A41" s="2"/>
      <c r="B41" s="141" t="str">
        <f>'ANALISI DEI CARICHI'!B2:G2</f>
        <v>SOLAIO 20+5</v>
      </c>
      <c r="C41" s="141"/>
      <c r="D41" s="141"/>
      <c r="E41" s="141"/>
      <c r="F41" s="13"/>
      <c r="G41" s="135" t="s">
        <v>70</v>
      </c>
      <c r="H41" s="135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x14ac:dyDescent="0.25">
      <c r="A42" s="2"/>
      <c r="B42" s="13"/>
      <c r="C42" s="13"/>
      <c r="D42" s="13"/>
      <c r="E42" s="13"/>
      <c r="F42" s="13"/>
      <c r="G42" s="135"/>
      <c r="H42" s="135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8" x14ac:dyDescent="0.25">
      <c r="A43" s="2"/>
      <c r="B43" s="14" t="s">
        <v>61</v>
      </c>
      <c r="C43" s="4">
        <f>'ANALISI DEI CARICHI'!F50</f>
        <v>3.6660000000000004</v>
      </c>
      <c r="D43" s="13" t="s">
        <v>1</v>
      </c>
      <c r="E43" s="13"/>
      <c r="F43" s="13"/>
      <c r="G43" s="4"/>
      <c r="H43" s="13"/>
      <c r="I43" s="2"/>
      <c r="J43" s="2"/>
      <c r="K43" s="2"/>
      <c r="L43" s="2"/>
      <c r="M43" s="2"/>
      <c r="N43" s="2"/>
      <c r="O43" s="8"/>
      <c r="P43" s="63"/>
      <c r="Q43" s="2"/>
      <c r="R43" s="2"/>
      <c r="S43" s="2"/>
      <c r="T43" s="2"/>
      <c r="U43" s="2"/>
      <c r="V43" s="2"/>
      <c r="W43" s="2"/>
      <c r="X43" s="2"/>
      <c r="Y43" s="2"/>
    </row>
    <row r="44" spans="1:25" ht="18" x14ac:dyDescent="0.25">
      <c r="A44" s="2"/>
      <c r="B44" s="14" t="s">
        <v>62</v>
      </c>
      <c r="C44" s="4">
        <f>'ANALISI DEI CARICHI'!F62</f>
        <v>4.3850000000000007</v>
      </c>
      <c r="D44" s="13" t="s">
        <v>1</v>
      </c>
      <c r="E44" s="13"/>
      <c r="F44" s="13"/>
      <c r="G44" s="6">
        <f>COMBINAZIONI!B36*C43+COMBINAZIONI!E36*C44+IF(I35="folla",COMBINAZIONI!H36,K36)*C45</f>
        <v>14.343300000000001</v>
      </c>
      <c r="H44" s="7" t="s">
        <v>14</v>
      </c>
      <c r="I44" s="2"/>
      <c r="J44" s="2"/>
      <c r="K44" s="2"/>
      <c r="L44" s="2"/>
      <c r="M44" s="2"/>
      <c r="N44" s="2"/>
      <c r="O44" s="8"/>
      <c r="P44" s="9"/>
      <c r="Q44" s="2"/>
      <c r="R44" s="2"/>
      <c r="S44" s="29"/>
      <c r="T44" s="9"/>
      <c r="U44" s="9"/>
      <c r="V44" s="2"/>
      <c r="W44" s="2"/>
      <c r="X44" s="2"/>
      <c r="Y44" s="2"/>
    </row>
    <row r="45" spans="1:25" ht="15.75" x14ac:dyDescent="0.25">
      <c r="A45" s="2"/>
      <c r="B45" s="13" t="s">
        <v>80</v>
      </c>
      <c r="C45" s="4">
        <f>'ANALISI DEI CARICHI'!F66</f>
        <v>2</v>
      </c>
      <c r="D45" s="13" t="s">
        <v>1</v>
      </c>
      <c r="E45" s="13"/>
      <c r="F45" s="13"/>
      <c r="G45" s="13"/>
      <c r="H45" s="13"/>
      <c r="I45" s="2"/>
      <c r="J45" s="2"/>
      <c r="K45" s="2"/>
      <c r="L45" s="2"/>
      <c r="M45" s="2"/>
      <c r="N45" s="2"/>
      <c r="O45" s="2"/>
      <c r="P45" s="2"/>
      <c r="Q45" s="2"/>
      <c r="R45" s="8"/>
      <c r="S45" s="30"/>
      <c r="T45" s="2"/>
      <c r="U45" s="2"/>
      <c r="V45" s="2"/>
      <c r="W45" s="2"/>
      <c r="X45" s="2"/>
      <c r="Y45" s="2"/>
    </row>
    <row r="46" spans="1:25" s="1" customForma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" customHeight="1" x14ac:dyDescent="0.25">
      <c r="A48" s="2"/>
      <c r="B48" s="134" t="str">
        <f>'ANALISI DEI CARICHI'!B70:G70</f>
        <v>SOLAIO DI COPERTURA 16+4</v>
      </c>
      <c r="C48" s="134"/>
      <c r="D48" s="134"/>
      <c r="E48" s="134"/>
      <c r="F48" s="2"/>
      <c r="G48" s="135" t="s">
        <v>70</v>
      </c>
      <c r="H48" s="135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x14ac:dyDescent="0.25">
      <c r="A49" s="2"/>
      <c r="B49" s="2"/>
      <c r="C49" s="2"/>
      <c r="D49" s="2"/>
      <c r="E49" s="2"/>
      <c r="F49" s="2"/>
      <c r="G49" s="135"/>
      <c r="H49" s="135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8" x14ac:dyDescent="0.25">
      <c r="A50" s="2"/>
      <c r="B50" s="14" t="s">
        <v>61</v>
      </c>
      <c r="C50" s="4">
        <f>'ANALISI DEI CARICHI'!F116</f>
        <v>2.9327999999999999</v>
      </c>
      <c r="D50" s="13" t="s">
        <v>1</v>
      </c>
      <c r="E50" s="13"/>
      <c r="F50" s="13"/>
      <c r="G50" s="2"/>
      <c r="H50" s="2"/>
      <c r="I50" s="10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8" x14ac:dyDescent="0.25">
      <c r="A51" s="2"/>
      <c r="B51" s="14" t="s">
        <v>62</v>
      </c>
      <c r="C51" s="4">
        <f>'ANALISI DEI CARICHI'!F127</f>
        <v>0.99799999999999989</v>
      </c>
      <c r="D51" s="13" t="s">
        <v>1</v>
      </c>
      <c r="E51" s="13"/>
      <c r="F51" s="13"/>
      <c r="G51" s="6">
        <f>COMBINAZIONI!B36*C50+COMBINAZIONI!E36*C51+IF(I35="folla",COMBINAZIONI!H36,K36)*C52+C53*IF(I35="neve",COMBINAZIONI!H36,K36)</f>
        <v>7.1846399999999999</v>
      </c>
      <c r="H51" s="7" t="s">
        <v>14</v>
      </c>
      <c r="I51" s="10"/>
      <c r="J51" s="13"/>
      <c r="K51" s="10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x14ac:dyDescent="0.25">
      <c r="A52" s="2"/>
      <c r="B52" s="13" t="s">
        <v>80</v>
      </c>
      <c r="C52" s="4">
        <f>'ANALISI DEI CARICHI'!F131</f>
        <v>0.5</v>
      </c>
      <c r="D52" s="13" t="s">
        <v>1</v>
      </c>
      <c r="E52" s="13"/>
      <c r="F52" s="13"/>
      <c r="G52" s="13"/>
      <c r="H52" s="13"/>
      <c r="I52" s="10"/>
      <c r="J52" s="13"/>
      <c r="K52" s="10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x14ac:dyDescent="0.25">
      <c r="A53" s="2"/>
      <c r="B53" s="13" t="s">
        <v>74</v>
      </c>
      <c r="C53" s="4">
        <f>'ANALISI DEI CARICHI'!F134</f>
        <v>1.5</v>
      </c>
      <c r="D53" s="13" t="s">
        <v>1</v>
      </c>
      <c r="E53" s="13"/>
      <c r="F53" s="13"/>
      <c r="G53" s="13"/>
      <c r="H53" s="13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s="1" customFormat="1" x14ac:dyDescent="0.25">
      <c r="A54" s="2"/>
      <c r="B54" s="13"/>
      <c r="C54" s="67"/>
      <c r="D54" s="13"/>
      <c r="E54" s="13"/>
      <c r="F54" s="13"/>
      <c r="G54" s="13"/>
      <c r="H54" s="13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s="1" customFormat="1" x14ac:dyDescent="0.25">
      <c r="A55" s="2"/>
      <c r="B55" s="138" t="s">
        <v>103</v>
      </c>
      <c r="C55" s="138"/>
      <c r="D55" s="138"/>
      <c r="E55" s="117">
        <f>1/COS('ANALISI DEI CARICHI'!C81*PI()/180)</f>
        <v>1.0641777724759121</v>
      </c>
      <c r="F55" s="139" t="s">
        <v>94</v>
      </c>
      <c r="G55" s="117">
        <f>G51*E55</f>
        <v>7.6457341912413366</v>
      </c>
      <c r="H55" s="140" t="s">
        <v>95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" customHeight="1" x14ac:dyDescent="0.25">
      <c r="A56" s="2"/>
      <c r="B56" s="138"/>
      <c r="C56" s="138"/>
      <c r="D56" s="138"/>
      <c r="E56" s="117"/>
      <c r="F56" s="139"/>
      <c r="G56" s="117"/>
      <c r="H56" s="140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8"/>
      <c r="N57" s="8"/>
      <c r="O57" s="8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" customHeight="1" x14ac:dyDescent="0.25">
      <c r="A58" s="2"/>
      <c r="B58" s="141" t="str">
        <f>'ANALISI DEI CARICHI'!B138:G138</f>
        <v>SOLETTA PIENA (Balconi)</v>
      </c>
      <c r="C58" s="141"/>
      <c r="D58" s="141"/>
      <c r="E58" s="141"/>
      <c r="F58" s="13"/>
      <c r="G58" s="135" t="s">
        <v>70</v>
      </c>
      <c r="H58" s="135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x14ac:dyDescent="0.25">
      <c r="A59" s="2"/>
      <c r="B59" s="13"/>
      <c r="C59" s="13"/>
      <c r="D59" s="13"/>
      <c r="E59" s="13"/>
      <c r="F59" s="13"/>
      <c r="G59" s="135"/>
      <c r="H59" s="135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8" x14ac:dyDescent="0.25">
      <c r="A60" s="2"/>
      <c r="B60" s="14" t="s">
        <v>61</v>
      </c>
      <c r="C60" s="4">
        <f>'ANALISI DEI CARICHI'!F164</f>
        <v>4.5</v>
      </c>
      <c r="D60" s="13" t="s">
        <v>1</v>
      </c>
      <c r="E60" s="13"/>
      <c r="F60" s="13"/>
      <c r="G60" s="4"/>
      <c r="H60" s="13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8" x14ac:dyDescent="0.25">
      <c r="A61" s="2"/>
      <c r="B61" s="14" t="s">
        <v>62</v>
      </c>
      <c r="C61" s="4">
        <f>'ANALISI DEI CARICHI'!F173</f>
        <v>1.8399999999999999</v>
      </c>
      <c r="D61" s="13" t="s">
        <v>1</v>
      </c>
      <c r="E61" s="13"/>
      <c r="F61" s="13"/>
      <c r="G61" s="6">
        <f>COMBINAZIONI!B36*C60+COMBINAZIONI!E36*C61+IF(I35="folla",COMBINAZIONI!H36,K36)*C62</f>
        <v>14.61</v>
      </c>
      <c r="H61" s="7" t="s">
        <v>14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x14ac:dyDescent="0.25">
      <c r="A62" s="2"/>
      <c r="B62" s="13" t="s">
        <v>80</v>
      </c>
      <c r="C62" s="4">
        <f>'ANALISI DEI CARICHI'!F177</f>
        <v>4</v>
      </c>
      <c r="D62" s="13" t="s">
        <v>1</v>
      </c>
      <c r="E62" s="13"/>
      <c r="F62" s="13"/>
      <c r="G62" s="13"/>
      <c r="H62" s="13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" customHeight="1" x14ac:dyDescent="0.25">
      <c r="A65" s="2"/>
      <c r="B65" s="134" t="str">
        <f>'ANALISI DEI CARICHI'!B181:G181</f>
        <v>CORDOLO 35X24</v>
      </c>
      <c r="C65" s="134"/>
      <c r="D65" s="134"/>
      <c r="E65" s="134"/>
      <c r="F65" s="2"/>
      <c r="G65" s="135" t="s">
        <v>70</v>
      </c>
      <c r="H65" s="135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x14ac:dyDescent="0.25">
      <c r="A66" s="2"/>
      <c r="B66" s="2"/>
      <c r="C66" s="2"/>
      <c r="D66" s="2"/>
      <c r="E66" s="2"/>
      <c r="F66" s="2"/>
      <c r="G66" s="135"/>
      <c r="H66" s="135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8" x14ac:dyDescent="0.25">
      <c r="A67" s="2"/>
      <c r="B67" s="14" t="s">
        <v>61</v>
      </c>
      <c r="C67" s="4">
        <f>'ANALISI DEI CARICHI'!F198</f>
        <v>2.0999999999999996</v>
      </c>
      <c r="D67" s="13" t="s">
        <v>22</v>
      </c>
      <c r="E67" s="2"/>
      <c r="F67" s="2"/>
      <c r="G67" s="4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x14ac:dyDescent="0.25">
      <c r="A68" s="2"/>
      <c r="B68" s="13"/>
      <c r="C68" s="4"/>
      <c r="D68" s="13"/>
      <c r="E68" s="2"/>
      <c r="F68" s="2"/>
      <c r="G68" s="6">
        <f>COMBINAZIONI!B36*C67</f>
        <v>2.7299999999999995</v>
      </c>
      <c r="H68" s="7" t="s">
        <v>22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x14ac:dyDescent="0.25">
      <c r="A71" s="2"/>
      <c r="B71" s="134" t="str">
        <f>'ANALISI DEI CARICHI'!B201:G201</f>
        <v>TRAVE 30X50</v>
      </c>
      <c r="C71" s="134"/>
      <c r="D71" s="134"/>
      <c r="E71" s="134"/>
      <c r="F71" s="2"/>
      <c r="G71" s="135" t="s">
        <v>70</v>
      </c>
      <c r="H71" s="135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x14ac:dyDescent="0.25">
      <c r="A72" s="2"/>
      <c r="B72" s="2"/>
      <c r="C72" s="2"/>
      <c r="D72" s="2"/>
      <c r="E72" s="2"/>
      <c r="F72" s="2"/>
      <c r="G72" s="135"/>
      <c r="H72" s="135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8" x14ac:dyDescent="0.25">
      <c r="A73" s="2"/>
      <c r="B73" s="14" t="s">
        <v>61</v>
      </c>
      <c r="C73" s="70">
        <f>'ANALISI DEI CARICHI'!F218</f>
        <v>3.75</v>
      </c>
      <c r="D73" s="13" t="s">
        <v>22</v>
      </c>
      <c r="E73" s="2"/>
      <c r="F73" s="2"/>
      <c r="G73" s="70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x14ac:dyDescent="0.25">
      <c r="A74" s="2"/>
      <c r="B74" s="13"/>
      <c r="C74" s="70"/>
      <c r="D74" s="13"/>
      <c r="E74" s="2"/>
      <c r="F74" s="2"/>
      <c r="G74" s="6">
        <f>COMBINAZIONI!$B$36*C73</f>
        <v>4.875</v>
      </c>
      <c r="H74" s="7" t="s">
        <v>22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x14ac:dyDescent="0.25">
      <c r="A77" s="2"/>
      <c r="B77" s="134" t="str">
        <f>'ANALISI DEI CARICHI'!B221:G221</f>
        <v>PILASTRO 40X50</v>
      </c>
      <c r="C77" s="134"/>
      <c r="D77" s="134"/>
      <c r="E77" s="134"/>
      <c r="F77" s="2"/>
      <c r="G77" s="135" t="s">
        <v>70</v>
      </c>
      <c r="H77" s="135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x14ac:dyDescent="0.25">
      <c r="A78" s="2"/>
      <c r="B78" s="2"/>
      <c r="C78" s="2"/>
      <c r="D78" s="2"/>
      <c r="E78" s="2"/>
      <c r="F78" s="2"/>
      <c r="G78" s="135"/>
      <c r="H78" s="135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8" x14ac:dyDescent="0.25">
      <c r="A79" s="2"/>
      <c r="B79" s="14" t="s">
        <v>61</v>
      </c>
      <c r="C79" s="70">
        <f>'ANALISI DEI CARICHI'!F238</f>
        <v>5</v>
      </c>
      <c r="D79" s="13" t="s">
        <v>22</v>
      </c>
      <c r="E79" s="2"/>
      <c r="F79" s="2"/>
      <c r="G79" s="70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8" x14ac:dyDescent="0.25">
      <c r="A80" s="2"/>
      <c r="B80" s="14" t="s">
        <v>61</v>
      </c>
      <c r="C80" s="70">
        <f>'ANALISI DEI CARICHI'!F239</f>
        <v>13.5</v>
      </c>
      <c r="D80" s="13" t="s">
        <v>158</v>
      </c>
      <c r="E80" s="2"/>
      <c r="F80" s="2"/>
      <c r="G80" s="6">
        <f>COMBINAZIONI!$B$36*C79</f>
        <v>6.5</v>
      </c>
      <c r="H80" s="7" t="s">
        <v>22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x14ac:dyDescent="0.25">
      <c r="A81" s="2"/>
      <c r="B81" s="2"/>
      <c r="C81" s="2"/>
      <c r="D81" s="2"/>
      <c r="E81" s="2"/>
      <c r="F81" s="2"/>
      <c r="G81" s="6">
        <f>COMBINAZIONI!$B$36*C80</f>
        <v>17.55</v>
      </c>
      <c r="H81" s="7" t="s">
        <v>158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x14ac:dyDescent="0.25">
      <c r="A84" s="2"/>
      <c r="B84" s="134" t="str">
        <f>'ANALISI DEI CARICHI'!B242:G242</f>
        <v>SETTO 150X20</v>
      </c>
      <c r="C84" s="134"/>
      <c r="D84" s="134"/>
      <c r="E84" s="134"/>
      <c r="F84" s="2"/>
      <c r="G84" s="135" t="s">
        <v>70</v>
      </c>
      <c r="H84" s="135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x14ac:dyDescent="0.25">
      <c r="A85" s="2"/>
      <c r="B85" s="2"/>
      <c r="C85" s="2"/>
      <c r="D85" s="2"/>
      <c r="E85" s="2"/>
      <c r="F85" s="2"/>
      <c r="G85" s="135"/>
      <c r="H85" s="135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8" x14ac:dyDescent="0.25">
      <c r="A86" s="2"/>
      <c r="B86" s="14" t="s">
        <v>61</v>
      </c>
      <c r="C86" s="70">
        <f>'ANALISI DEI CARICHI'!F266</f>
        <v>5</v>
      </c>
      <c r="D86" s="13" t="s">
        <v>1</v>
      </c>
      <c r="E86" s="2"/>
      <c r="F86" s="2"/>
      <c r="G86" s="70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8" x14ac:dyDescent="0.25">
      <c r="A87" s="2"/>
      <c r="B87" s="14" t="s">
        <v>62</v>
      </c>
      <c r="C87" s="71">
        <f>'ANALISI DEI CARICHI'!F273</f>
        <v>0.22439999999999999</v>
      </c>
      <c r="D87" s="13" t="s">
        <v>1</v>
      </c>
      <c r="E87" s="2"/>
      <c r="F87" s="2"/>
      <c r="G87" s="6">
        <f>COMBINAZIONI!$B$36*C86+$E$36*C87</f>
        <v>6.8365999999999998</v>
      </c>
      <c r="H87" s="7" t="s">
        <v>22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x14ac:dyDescent="0.25">
      <c r="A88" s="2"/>
      <c r="B88" s="2"/>
      <c r="C88" s="2"/>
      <c r="D88" s="2"/>
      <c r="E88" s="2"/>
      <c r="F88" s="2"/>
      <c r="G88" s="6"/>
      <c r="H88" s="7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x14ac:dyDescent="0.25">
      <c r="A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x14ac:dyDescent="0.25">
      <c r="A90" s="2"/>
      <c r="B90" s="134" t="str">
        <f>'ANALISI DEI CARICHI'!B275:G275</f>
        <v>TAMPONATURE</v>
      </c>
      <c r="C90" s="134"/>
      <c r="D90" s="134"/>
      <c r="E90" s="134"/>
      <c r="F90" s="2"/>
      <c r="G90" s="135" t="s">
        <v>70</v>
      </c>
      <c r="H90" s="135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x14ac:dyDescent="0.25">
      <c r="A91" s="2"/>
      <c r="B91" s="2"/>
      <c r="C91" s="2"/>
      <c r="D91" s="2"/>
      <c r="E91" s="2"/>
      <c r="F91" s="2"/>
      <c r="G91" s="135"/>
      <c r="H91" s="135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8" x14ac:dyDescent="0.25">
      <c r="A92" s="2"/>
      <c r="B92" s="14" t="s">
        <v>62</v>
      </c>
      <c r="C92" s="71">
        <f>'ANALISI DEI CARICHI'!F310</f>
        <v>8.1633420000000001</v>
      </c>
      <c r="D92" s="13" t="s">
        <v>1</v>
      </c>
      <c r="E92" s="2"/>
      <c r="F92" s="2"/>
      <c r="G92" s="71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x14ac:dyDescent="0.25">
      <c r="A93" s="2"/>
      <c r="B93" s="2"/>
      <c r="C93" s="2"/>
      <c r="D93" s="2"/>
      <c r="E93" s="2"/>
      <c r="F93" s="2"/>
      <c r="G93" s="6">
        <f>$E$36*C92</f>
        <v>12.245013</v>
      </c>
      <c r="H93" s="7" t="s">
        <v>22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</sheetData>
  <sheetProtection password="ABEF" sheet="1" objects="1" scenarios="1" selectLockedCells="1"/>
  <protectedRanges>
    <protectedRange sqref="E13:E15" name="Intervallo1"/>
    <protectedRange sqref="N29" name="Intervallo1_1"/>
  </protectedRanges>
  <dataConsolidate/>
  <mergeCells count="41">
    <mergeCell ref="B90:E90"/>
    <mergeCell ref="G90:H91"/>
    <mergeCell ref="B4:D4"/>
    <mergeCell ref="B2:K2"/>
    <mergeCell ref="B65:E65"/>
    <mergeCell ref="E4:K4"/>
    <mergeCell ref="D17:E17"/>
    <mergeCell ref="B48:E48"/>
    <mergeCell ref="B12:D13"/>
    <mergeCell ref="D23:E24"/>
    <mergeCell ref="F23:I24"/>
    <mergeCell ref="F29:I30"/>
    <mergeCell ref="F17:I17"/>
    <mergeCell ref="B41:E41"/>
    <mergeCell ref="G41:H42"/>
    <mergeCell ref="G48:H49"/>
    <mergeCell ref="D20:E21"/>
    <mergeCell ref="D26:E27"/>
    <mergeCell ref="F26:I27"/>
    <mergeCell ref="B6:D7"/>
    <mergeCell ref="E6:K7"/>
    <mergeCell ref="B9:D10"/>
    <mergeCell ref="E9:K10"/>
    <mergeCell ref="D18:I18"/>
    <mergeCell ref="G65:H66"/>
    <mergeCell ref="D29:E30"/>
    <mergeCell ref="E35:F35"/>
    <mergeCell ref="B35:C35"/>
    <mergeCell ref="B55:D56"/>
    <mergeCell ref="E55:E56"/>
    <mergeCell ref="F55:F56"/>
    <mergeCell ref="G55:G56"/>
    <mergeCell ref="H55:H56"/>
    <mergeCell ref="G58:H59"/>
    <mergeCell ref="B58:E58"/>
    <mergeCell ref="B71:E71"/>
    <mergeCell ref="G71:H72"/>
    <mergeCell ref="B77:E77"/>
    <mergeCell ref="G77:H78"/>
    <mergeCell ref="B84:E84"/>
    <mergeCell ref="G84:H85"/>
  </mergeCells>
  <dataValidations count="4">
    <dataValidation type="list" allowBlank="1" showInputMessage="1" showErrorMessage="1" sqref="E4">
      <formula1>COMBO</formula1>
    </dataValidation>
    <dataValidation type="list" allowBlank="1" showInputMessage="1" showErrorMessage="1" sqref="E13 E15">
      <formula1>CAS</formula1>
    </dataValidation>
    <dataValidation type="list" allowBlank="1" showInputMessage="1" showErrorMessage="1" sqref="E9">
      <formula1>NEVE</formula1>
    </dataValidation>
    <dataValidation type="list" allowBlank="1" showInputMessage="1" showErrorMessage="1" sqref="E6">
      <formula1>a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2"/>
  <sheetViews>
    <sheetView showGridLines="0" showRowColHeaders="0" workbookViewId="0">
      <selection activeCell="L22" sqref="L22:L23"/>
    </sheetView>
  </sheetViews>
  <sheetFormatPr defaultRowHeight="15" x14ac:dyDescent="0.25"/>
  <sheetData>
    <row r="1" spans="1:19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8.7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46" t="s">
        <v>63</v>
      </c>
      <c r="M22" s="2"/>
      <c r="N22" s="2"/>
      <c r="O22" s="2"/>
      <c r="P22" s="2"/>
      <c r="Q22" s="2"/>
      <c r="R22" s="2"/>
      <c r="S22" s="2"/>
    </row>
    <row r="23" spans="1:19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47">
        <v>1</v>
      </c>
      <c r="M23" s="2"/>
      <c r="N23" s="2"/>
      <c r="O23" s="2"/>
      <c r="P23" s="2"/>
      <c r="Q23" s="2"/>
      <c r="R23" s="2"/>
      <c r="S23" s="2"/>
    </row>
    <row r="24" spans="1:19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</sheetData>
  <sheetProtection password="ABEF" sheet="1" objects="1" scenarios="1" selectLockedCells="1" selectUnlockedCell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J70"/>
  <sheetViews>
    <sheetView zoomScaleNormal="100" workbookViewId="0">
      <selection activeCell="AD61" sqref="AD61"/>
    </sheetView>
  </sheetViews>
  <sheetFormatPr defaultRowHeight="15" x14ac:dyDescent="0.25"/>
  <cols>
    <col min="3" max="3" width="91" customWidth="1"/>
    <col min="12" max="13" width="14.5703125" customWidth="1"/>
    <col min="21" max="21" width="9.140625" customWidth="1"/>
  </cols>
  <sheetData>
    <row r="3" spans="2:17" x14ac:dyDescent="0.25">
      <c r="B3" s="38">
        <v>1</v>
      </c>
      <c r="C3" s="8" t="s">
        <v>11</v>
      </c>
      <c r="D3" t="s">
        <v>3</v>
      </c>
    </row>
    <row r="4" spans="2:17" x14ac:dyDescent="0.25">
      <c r="B4" s="38">
        <v>2</v>
      </c>
      <c r="C4" s="8" t="s">
        <v>6</v>
      </c>
      <c r="D4" t="s">
        <v>5</v>
      </c>
    </row>
    <row r="5" spans="2:17" x14ac:dyDescent="0.25">
      <c r="B5" s="38">
        <v>3</v>
      </c>
      <c r="C5" s="8" t="s">
        <v>8</v>
      </c>
      <c r="D5" s="8"/>
    </row>
    <row r="6" spans="2:17" x14ac:dyDescent="0.25">
      <c r="B6" s="38">
        <v>4</v>
      </c>
      <c r="C6" s="8" t="s">
        <v>9</v>
      </c>
      <c r="D6" s="8"/>
    </row>
    <row r="7" spans="2:17" x14ac:dyDescent="0.25">
      <c r="B7" s="38">
        <v>5</v>
      </c>
      <c r="C7" s="8" t="s">
        <v>7</v>
      </c>
      <c r="D7" s="8"/>
    </row>
    <row r="8" spans="2:17" x14ac:dyDescent="0.25">
      <c r="B8" s="38">
        <v>6</v>
      </c>
      <c r="C8" s="8" t="s">
        <v>12</v>
      </c>
      <c r="D8" s="8"/>
    </row>
    <row r="9" spans="2:17" x14ac:dyDescent="0.25">
      <c r="B9" s="12"/>
      <c r="C9" s="12"/>
      <c r="D9" s="12"/>
    </row>
    <row r="10" spans="2:17" x14ac:dyDescent="0.25">
      <c r="L10" s="161" t="s">
        <v>55</v>
      </c>
      <c r="M10" s="161"/>
    </row>
    <row r="11" spans="2:17" x14ac:dyDescent="0.25">
      <c r="L11" s="21" t="s">
        <v>56</v>
      </c>
      <c r="M11" s="21" t="s">
        <v>57</v>
      </c>
    </row>
    <row r="12" spans="2:17" ht="18.75" x14ac:dyDescent="0.25">
      <c r="C12" s="21" t="s">
        <v>51</v>
      </c>
      <c r="D12" s="22" t="s">
        <v>48</v>
      </c>
      <c r="E12" s="22" t="s">
        <v>49</v>
      </c>
      <c r="F12" s="22" t="s">
        <v>50</v>
      </c>
      <c r="H12" s="162" t="s">
        <v>52</v>
      </c>
      <c r="I12" s="162"/>
      <c r="J12" s="162"/>
      <c r="K12" s="162"/>
      <c r="L12" s="25">
        <v>1</v>
      </c>
      <c r="M12" s="25">
        <v>1.3</v>
      </c>
      <c r="N12" s="27" t="s">
        <v>58</v>
      </c>
      <c r="P12" s="39"/>
      <c r="Q12" s="11"/>
    </row>
    <row r="13" spans="2:17" ht="18.75" x14ac:dyDescent="0.25">
      <c r="C13" s="23" t="s">
        <v>36</v>
      </c>
      <c r="D13" s="26">
        <v>0.7</v>
      </c>
      <c r="E13" s="26">
        <v>0.5</v>
      </c>
      <c r="F13" s="26">
        <v>0.3</v>
      </c>
      <c r="G13" s="20"/>
      <c r="H13" s="162" t="s">
        <v>53</v>
      </c>
      <c r="I13" s="162"/>
      <c r="J13" s="162"/>
      <c r="K13" s="162"/>
      <c r="L13" s="25">
        <v>0</v>
      </c>
      <c r="M13" s="25">
        <v>1.5</v>
      </c>
      <c r="N13" s="28" t="s">
        <v>59</v>
      </c>
    </row>
    <row r="14" spans="2:17" ht="18.75" x14ac:dyDescent="0.25">
      <c r="C14" s="23" t="s">
        <v>37</v>
      </c>
      <c r="D14" s="26">
        <v>0.7</v>
      </c>
      <c r="E14" s="26">
        <v>0.5</v>
      </c>
      <c r="F14" s="26">
        <v>0.3</v>
      </c>
      <c r="G14" s="20"/>
      <c r="H14" s="162" t="s">
        <v>54</v>
      </c>
      <c r="I14" s="162"/>
      <c r="J14" s="162"/>
      <c r="K14" s="162"/>
      <c r="L14" s="25">
        <v>0</v>
      </c>
      <c r="M14" s="25">
        <v>1.5</v>
      </c>
      <c r="N14" s="22" t="s">
        <v>60</v>
      </c>
    </row>
    <row r="15" spans="2:17" x14ac:dyDescent="0.25">
      <c r="C15" s="23" t="s">
        <v>38</v>
      </c>
      <c r="D15" s="26">
        <v>0.7</v>
      </c>
      <c r="E15" s="26">
        <v>0.7</v>
      </c>
      <c r="F15" s="26">
        <v>0.6</v>
      </c>
      <c r="G15" s="20"/>
      <c r="H15" s="20"/>
      <c r="I15" s="20"/>
    </row>
    <row r="16" spans="2:17" ht="18.75" x14ac:dyDescent="0.25">
      <c r="C16" s="23" t="s">
        <v>39</v>
      </c>
      <c r="D16" s="26">
        <v>0.7</v>
      </c>
      <c r="E16" s="26">
        <v>0.7</v>
      </c>
      <c r="F16" s="26">
        <v>0.6</v>
      </c>
      <c r="G16" s="20"/>
      <c r="H16" s="27" t="s">
        <v>58</v>
      </c>
      <c r="I16" s="28" t="s">
        <v>59</v>
      </c>
      <c r="J16" s="22" t="s">
        <v>60</v>
      </c>
      <c r="L16" s="46" t="s">
        <v>63</v>
      </c>
    </row>
    <row r="17" spans="2:36" x14ac:dyDescent="0.25">
      <c r="C17" s="23" t="s">
        <v>40</v>
      </c>
      <c r="D17" s="26">
        <v>1</v>
      </c>
      <c r="E17" s="26">
        <v>0.9</v>
      </c>
      <c r="F17" s="26">
        <v>0.8</v>
      </c>
      <c r="G17" s="20"/>
      <c r="H17" s="24">
        <f>IF(COMBINAZIONI!$E$4='dati nascosti'!$C$3,1.3,IF(COMBINAZIONI!$E$4='dati nascosti'!$C$4,1,IF(COMBINAZIONI!$E$4='dati nascosti'!$C$5,1,IF(COMBINAZIONI!$E$4='dati nascosti'!$C$6,1,IF(COMBINAZIONI!$E$4='dati nascosti'!$C$7,1,IF(COMBINAZIONI!$E$4='dati nascosti'!$C$8,1,""))))))</f>
        <v>1.3</v>
      </c>
      <c r="I17" s="24">
        <f>IF(COMBINAZIONI!$E$4='dati nascosti'!$C$3,1.5,IF(COMBINAZIONI!$E$4='dati nascosti'!$C$4,1,IF(COMBINAZIONI!$E$4='dati nascosti'!$C$5,1,IF(COMBINAZIONI!$E$4='dati nascosti'!$C$6,1,IF(COMBINAZIONI!$E$4='dati nascosti'!$C$7,1,IF(COMBINAZIONI!$E$4='dati nascosti'!$C$8,0,""))))))</f>
        <v>1.5</v>
      </c>
      <c r="J17" s="24">
        <f>IF(COMBINAZIONI!$E$4='dati nascosti'!$C$3,1.5,IF(COMBINAZIONI!$E$4='dati nascosti'!$C$4,1,IF(COMBINAZIONI!$E$4='dati nascosti'!$C$5,1,IF(COMBINAZIONI!$E$4='dati nascosti'!$C$6,1,IF(COMBINAZIONI!$E$4='dati nascosti'!$C$7,1,IF(COMBINAZIONI!$E$4='dati nascosti'!$C$8,0,""))))))</f>
        <v>1.5</v>
      </c>
      <c r="L17" s="47">
        <v>1</v>
      </c>
    </row>
    <row r="18" spans="2:36" x14ac:dyDescent="0.25">
      <c r="C18" s="23" t="s">
        <v>45</v>
      </c>
      <c r="D18" s="26">
        <v>0.7</v>
      </c>
      <c r="E18" s="26">
        <v>0.7</v>
      </c>
      <c r="F18" s="26">
        <v>0.6</v>
      </c>
      <c r="G18" s="20"/>
    </row>
    <row r="19" spans="2:36" x14ac:dyDescent="0.25">
      <c r="C19" s="23" t="s">
        <v>47</v>
      </c>
      <c r="D19" s="26">
        <v>0.7</v>
      </c>
      <c r="E19" s="26">
        <v>0.5</v>
      </c>
      <c r="F19" s="26">
        <v>0.3</v>
      </c>
      <c r="G19" s="20"/>
      <c r="M19" s="2"/>
      <c r="T19" s="2"/>
      <c r="U19" s="2"/>
      <c r="V19" s="2"/>
    </row>
    <row r="20" spans="2:36" x14ac:dyDescent="0.25">
      <c r="C20" s="23" t="s">
        <v>46</v>
      </c>
      <c r="D20" s="26">
        <v>0</v>
      </c>
      <c r="E20" s="26">
        <v>0</v>
      </c>
      <c r="F20" s="26">
        <v>0</v>
      </c>
      <c r="G20" s="20"/>
      <c r="M20" s="34"/>
      <c r="T20" s="2"/>
      <c r="U20" s="2"/>
      <c r="V20" s="2"/>
    </row>
    <row r="21" spans="2:36" x14ac:dyDescent="0.25">
      <c r="C21" s="23" t="s">
        <v>41</v>
      </c>
      <c r="D21" s="26">
        <v>0.6</v>
      </c>
      <c r="E21" s="26">
        <v>0.2</v>
      </c>
      <c r="F21" s="26">
        <v>0</v>
      </c>
      <c r="G21" s="20"/>
      <c r="H21" s="13"/>
      <c r="M21" s="34"/>
      <c r="T21" s="2"/>
      <c r="U21" s="2"/>
      <c r="V21" s="2"/>
    </row>
    <row r="22" spans="2:36" x14ac:dyDescent="0.25">
      <c r="C22" s="23" t="s">
        <v>42</v>
      </c>
      <c r="D22" s="26">
        <v>0.5</v>
      </c>
      <c r="E22" s="26">
        <v>0.2</v>
      </c>
      <c r="F22" s="26">
        <v>0</v>
      </c>
      <c r="G22" s="20"/>
      <c r="H22" s="103"/>
      <c r="I22" s="103"/>
      <c r="J22" s="103"/>
      <c r="M22" s="34"/>
      <c r="T22" s="2"/>
      <c r="U22" s="2"/>
      <c r="V22" s="2"/>
    </row>
    <row r="23" spans="2:36" x14ac:dyDescent="0.25">
      <c r="C23" s="23" t="s">
        <v>43</v>
      </c>
      <c r="D23" s="26">
        <v>0.7</v>
      </c>
      <c r="E23" s="26">
        <v>0.5</v>
      </c>
      <c r="F23" s="26">
        <v>0.2</v>
      </c>
      <c r="G23" s="20"/>
      <c r="M23" s="34"/>
      <c r="T23" s="2"/>
      <c r="U23" s="2"/>
      <c r="V23" s="2"/>
    </row>
    <row r="24" spans="2:36" x14ac:dyDescent="0.25">
      <c r="C24" s="23" t="s">
        <v>44</v>
      </c>
      <c r="D24" s="26">
        <v>0.6</v>
      </c>
      <c r="E24" s="26">
        <v>0.5</v>
      </c>
      <c r="F24" s="26">
        <v>0</v>
      </c>
      <c r="G24" s="20"/>
      <c r="M24" s="2"/>
      <c r="T24" s="2"/>
      <c r="U24" s="2"/>
      <c r="V24" s="2"/>
    </row>
    <row r="25" spans="2:36" x14ac:dyDescent="0.25">
      <c r="D25" s="20"/>
      <c r="E25" s="20"/>
      <c r="F25" s="20"/>
      <c r="G25" s="20"/>
      <c r="M25" s="2"/>
      <c r="N25" s="2"/>
      <c r="O25" s="1"/>
      <c r="P25" s="2"/>
      <c r="Q25" s="2"/>
      <c r="R25" s="2"/>
      <c r="S25" s="2"/>
      <c r="T25" s="2"/>
      <c r="U25" s="2"/>
      <c r="V25" s="2"/>
    </row>
    <row r="26" spans="2:36" x14ac:dyDescent="0.25">
      <c r="M26" s="2"/>
      <c r="N26" s="2"/>
      <c r="O26" s="2"/>
      <c r="P26" s="2"/>
      <c r="Q26" s="2"/>
      <c r="R26" s="2"/>
      <c r="S26" s="2"/>
      <c r="T26" s="2"/>
      <c r="U26" s="2"/>
      <c r="V26" s="2"/>
      <c r="Z26" s="20">
        <v>1</v>
      </c>
      <c r="AA26" s="20">
        <v>2</v>
      </c>
      <c r="AB26" s="20">
        <v>3</v>
      </c>
      <c r="AC26" s="20">
        <v>4</v>
      </c>
      <c r="AD26" s="20">
        <v>5</v>
      </c>
      <c r="AE26" s="20">
        <v>6</v>
      </c>
      <c r="AF26" s="20">
        <v>7</v>
      </c>
      <c r="AG26" s="20">
        <v>8</v>
      </c>
      <c r="AH26" s="20">
        <v>9</v>
      </c>
      <c r="AI26" s="20">
        <v>10</v>
      </c>
      <c r="AJ26" s="20">
        <v>11</v>
      </c>
    </row>
    <row r="27" spans="2:36" x14ac:dyDescent="0.25">
      <c r="D27" s="8"/>
      <c r="E27" s="8"/>
      <c r="F27" s="9" t="s">
        <v>3</v>
      </c>
      <c r="G27" s="9" t="s">
        <v>5</v>
      </c>
      <c r="H27" s="41"/>
      <c r="I27" s="9"/>
      <c r="J27" s="9" t="s">
        <v>5</v>
      </c>
      <c r="K27" s="9" t="s">
        <v>3</v>
      </c>
      <c r="M27" s="2"/>
      <c r="N27" s="2"/>
      <c r="O27" s="2"/>
      <c r="P27" s="2"/>
      <c r="Q27" s="2"/>
      <c r="R27" s="13" t="s">
        <v>3</v>
      </c>
      <c r="S27" s="13" t="s">
        <v>5</v>
      </c>
      <c r="T27" s="13" t="s">
        <v>205</v>
      </c>
      <c r="U27" s="13" t="s">
        <v>206</v>
      </c>
      <c r="V27" s="2"/>
      <c r="X27" s="2"/>
      <c r="Z27" s="2"/>
      <c r="AA27" s="2"/>
      <c r="AB27" s="2"/>
      <c r="AC27" s="2"/>
      <c r="AD27" s="2"/>
      <c r="AE27" s="58" t="str">
        <f t="shared" ref="AE27" si="0">IF($N$28=1,R27,IF($N$39=1,R38,IF($N$51=1,R50,IF($N$63=1,R62,""))))</f>
        <v>FOLLA</v>
      </c>
      <c r="AF27" s="58" t="str">
        <f t="shared" ref="AF27" si="1">IF($N$28=1,S27,IF($N$39=1,S38,IF($N$51=1,S50,IF($N$63=1,S62,""))))</f>
        <v>NEVE</v>
      </c>
      <c r="AG27" s="58" t="str">
        <f t="shared" ref="AG27" si="2">IF($N$28=1,T27,IF($N$39=1,T38,IF($N$51=1,T50,IF($N$63=1,T62,""))))</f>
        <v>VENTO</v>
      </c>
      <c r="AH27" s="58" t="str">
        <f t="shared" ref="AH27" si="3">IF($N$28=1,U27,IF($N$39=1,U38,IF($N$51=1,U50,IF($N$63=1,U62,""))))</f>
        <v>TEMPERATURA</v>
      </c>
      <c r="AI27" s="2"/>
      <c r="AJ27" s="1"/>
    </row>
    <row r="28" spans="2:36" x14ac:dyDescent="0.25">
      <c r="D28" s="9" t="s">
        <v>0</v>
      </c>
      <c r="E28" s="9" t="s">
        <v>2</v>
      </c>
      <c r="F28" s="9" t="s">
        <v>4</v>
      </c>
      <c r="G28" s="9" t="s">
        <v>10</v>
      </c>
      <c r="H28" s="41" t="s">
        <v>0</v>
      </c>
      <c r="I28" s="9" t="s">
        <v>2</v>
      </c>
      <c r="J28" s="9" t="s">
        <v>4</v>
      </c>
      <c r="K28" s="9" t="s">
        <v>10</v>
      </c>
      <c r="M28" s="47" t="str">
        <f>AA52</f>
        <v>FOLLA</v>
      </c>
      <c r="N28" s="47">
        <f>Z52</f>
        <v>1</v>
      </c>
      <c r="O28" s="47" t="s">
        <v>200</v>
      </c>
      <c r="P28" s="47" t="s">
        <v>201</v>
      </c>
      <c r="Q28" s="24" t="s">
        <v>204</v>
      </c>
      <c r="R28" s="47" t="s">
        <v>202</v>
      </c>
      <c r="S28" s="47" t="s">
        <v>203</v>
      </c>
      <c r="T28" s="47" t="s">
        <v>208</v>
      </c>
      <c r="U28" s="47" t="s">
        <v>209</v>
      </c>
      <c r="V28" s="47" t="s">
        <v>210</v>
      </c>
      <c r="W28" s="105" t="s">
        <v>211</v>
      </c>
      <c r="X28" s="2"/>
      <c r="Z28" s="47" t="str">
        <f>IF(Z52=1,AA52,IF(Z53=1,AA53,IF(Z54=1,AA54,IF(Z55=0,AA55,""))))</f>
        <v>FOLLA</v>
      </c>
      <c r="AA28" s="47"/>
      <c r="AB28" s="47" t="s">
        <v>200</v>
      </c>
      <c r="AC28" s="47" t="s">
        <v>201</v>
      </c>
      <c r="AD28" s="24" t="s">
        <v>204</v>
      </c>
      <c r="AE28" s="47" t="s">
        <v>202</v>
      </c>
      <c r="AF28" s="47" t="s">
        <v>203</v>
      </c>
      <c r="AG28" s="47" t="s">
        <v>208</v>
      </c>
      <c r="AH28" s="47" t="s">
        <v>209</v>
      </c>
      <c r="AI28" s="47" t="s">
        <v>210</v>
      </c>
      <c r="AJ28" s="105" t="s">
        <v>211</v>
      </c>
    </row>
    <row r="29" spans="2:36" ht="15.75" x14ac:dyDescent="0.25">
      <c r="B29" s="32">
        <v>1</v>
      </c>
      <c r="C29" s="31" t="s">
        <v>64</v>
      </c>
      <c r="D29" s="9">
        <f>'dati nascosti'!$H$17</f>
        <v>1.3</v>
      </c>
      <c r="E29" s="9">
        <f>'dati nascosti'!$I$17</f>
        <v>1.5</v>
      </c>
      <c r="F29" s="9">
        <f>'dati nascosti'!$J$17</f>
        <v>1.5</v>
      </c>
      <c r="G29" s="9">
        <f>$J$17*$AC$53</f>
        <v>0.75</v>
      </c>
      <c r="H29" s="41">
        <f>D29</f>
        <v>1.3</v>
      </c>
      <c r="I29" s="9">
        <f t="shared" ref="I29:I34" si="4">E29</f>
        <v>1.5</v>
      </c>
      <c r="J29" s="9">
        <f>G29</f>
        <v>0.75</v>
      </c>
      <c r="K29" s="9">
        <f>F29</f>
        <v>1.5</v>
      </c>
      <c r="M29" s="160" t="s">
        <v>11</v>
      </c>
      <c r="N29" s="160"/>
      <c r="O29" s="58">
        <f>$H$17</f>
        <v>1.3</v>
      </c>
      <c r="P29" s="58">
        <f>$I$17</f>
        <v>1.5</v>
      </c>
      <c r="Q29" s="58">
        <v>1</v>
      </c>
      <c r="R29" s="58">
        <f>$J$17</f>
        <v>1.5</v>
      </c>
      <c r="S29" s="58">
        <f>$AC$53*$J$17</f>
        <v>0.75</v>
      </c>
      <c r="T29" s="58">
        <f>$AC$54*$J$17</f>
        <v>0.89999999999999991</v>
      </c>
      <c r="U29" s="58">
        <f>$AC$55*$J$17</f>
        <v>0.89999999999999991</v>
      </c>
      <c r="V29" s="58">
        <v>0</v>
      </c>
      <c r="W29" s="26">
        <v>0</v>
      </c>
      <c r="X29" s="2"/>
      <c r="Z29" s="160" t="s">
        <v>11</v>
      </c>
      <c r="AA29" s="160"/>
      <c r="AB29" s="58">
        <f>IF($N$28=1,O29,IF($N$39=1,O40,IF($N$51=1,O52,IF($N$63=1,O64,""))))</f>
        <v>1.3</v>
      </c>
      <c r="AC29" s="58">
        <f t="shared" ref="AC29:AJ29" si="5">IF($N$28=1,P29,IF($N$39=1,P40,IF($N$51=1,P52,IF($N$63=1,P64,""))))</f>
        <v>1.5</v>
      </c>
      <c r="AD29" s="58">
        <f t="shared" si="5"/>
        <v>1</v>
      </c>
      <c r="AE29" s="58">
        <f t="shared" si="5"/>
        <v>1.5</v>
      </c>
      <c r="AF29" s="58">
        <f t="shared" si="5"/>
        <v>0.75</v>
      </c>
      <c r="AG29" s="58">
        <f t="shared" si="5"/>
        <v>0.89999999999999991</v>
      </c>
      <c r="AH29" s="58">
        <f t="shared" si="5"/>
        <v>0.89999999999999991</v>
      </c>
      <c r="AI29" s="58">
        <f t="shared" si="5"/>
        <v>0</v>
      </c>
      <c r="AJ29" s="58">
        <f t="shared" si="5"/>
        <v>0</v>
      </c>
    </row>
    <row r="30" spans="2:36" ht="15.75" x14ac:dyDescent="0.25">
      <c r="B30" s="32">
        <v>2</v>
      </c>
      <c r="C30" s="31" t="s">
        <v>65</v>
      </c>
      <c r="D30" s="9">
        <f>'dati nascosti'!$H$17</f>
        <v>1.3</v>
      </c>
      <c r="E30" s="9">
        <f>'dati nascosti'!$I$17</f>
        <v>1.5</v>
      </c>
      <c r="F30" s="9">
        <f>'dati nascosti'!$J$17</f>
        <v>1.5</v>
      </c>
      <c r="G30" s="9">
        <f>$J$17*$AC$53</f>
        <v>0.75</v>
      </c>
      <c r="H30" s="41">
        <f t="shared" ref="H30:H34" si="6">D30</f>
        <v>1.3</v>
      </c>
      <c r="I30" s="9">
        <f t="shared" si="4"/>
        <v>1.5</v>
      </c>
      <c r="J30" s="9">
        <f t="shared" ref="J30:J34" si="7">G30</f>
        <v>0.75</v>
      </c>
      <c r="K30" s="9">
        <f t="shared" ref="K30:K34" si="8">F30</f>
        <v>1.5</v>
      </c>
      <c r="M30" s="160" t="s">
        <v>6</v>
      </c>
      <c r="N30" s="160"/>
      <c r="O30" s="58">
        <v>1</v>
      </c>
      <c r="P30" s="58">
        <v>1</v>
      </c>
      <c r="Q30" s="58">
        <v>1</v>
      </c>
      <c r="R30" s="58">
        <v>1</v>
      </c>
      <c r="S30" s="58">
        <f>$AC$53</f>
        <v>0.5</v>
      </c>
      <c r="T30" s="58">
        <f>$AC$54</f>
        <v>0.6</v>
      </c>
      <c r="U30" s="58">
        <f>$AC$55</f>
        <v>0.6</v>
      </c>
      <c r="V30" s="58">
        <v>0</v>
      </c>
      <c r="W30" s="26">
        <v>0</v>
      </c>
      <c r="X30" s="2"/>
      <c r="Z30" s="160" t="s">
        <v>6</v>
      </c>
      <c r="AA30" s="160"/>
      <c r="AB30" s="58">
        <f t="shared" ref="AB30:AB35" si="9">IF($N$28=1,O30,IF($N$39=1,O41,IF($N$51=1,O53,IF($N$63=1,O65,""))))</f>
        <v>1</v>
      </c>
      <c r="AC30" s="58">
        <f t="shared" ref="AC30:AJ30" si="10">IF($N$28=1,P30,IF($N$39=1,P41,IF($N$51=1,P53,IF($N$63=1,P65,""))))</f>
        <v>1</v>
      </c>
      <c r="AD30" s="58">
        <f t="shared" si="10"/>
        <v>1</v>
      </c>
      <c r="AE30" s="58">
        <f t="shared" si="10"/>
        <v>1</v>
      </c>
      <c r="AF30" s="58">
        <f t="shared" si="10"/>
        <v>0.5</v>
      </c>
      <c r="AG30" s="58">
        <f t="shared" si="10"/>
        <v>0.6</v>
      </c>
      <c r="AH30" s="58">
        <f t="shared" si="10"/>
        <v>0.6</v>
      </c>
      <c r="AI30" s="58">
        <f t="shared" si="10"/>
        <v>0</v>
      </c>
      <c r="AJ30" s="58">
        <f t="shared" si="10"/>
        <v>0</v>
      </c>
    </row>
    <row r="31" spans="2:36" ht="15.75" x14ac:dyDescent="0.25">
      <c r="B31" s="32">
        <v>3</v>
      </c>
      <c r="C31" s="31" t="s">
        <v>66</v>
      </c>
      <c r="D31" s="9">
        <f>'dati nascosti'!$H$17</f>
        <v>1.3</v>
      </c>
      <c r="E31" s="9">
        <f>'dati nascosti'!$I$17</f>
        <v>1.5</v>
      </c>
      <c r="F31" s="9">
        <f>'dati nascosti'!$J$17*AD52</f>
        <v>0.75</v>
      </c>
      <c r="G31" s="9">
        <f>$J$17*$AE$53</f>
        <v>0</v>
      </c>
      <c r="H31" s="41">
        <f t="shared" si="6"/>
        <v>1.3</v>
      </c>
      <c r="I31" s="9">
        <f t="shared" si="4"/>
        <v>1.5</v>
      </c>
      <c r="J31" s="9">
        <f t="shared" si="7"/>
        <v>0</v>
      </c>
      <c r="K31" s="9">
        <f t="shared" si="8"/>
        <v>0.75</v>
      </c>
      <c r="M31" s="160" t="s">
        <v>8</v>
      </c>
      <c r="N31" s="160"/>
      <c r="O31" s="58">
        <v>1</v>
      </c>
      <c r="P31" s="58">
        <v>1</v>
      </c>
      <c r="Q31" s="58">
        <v>1</v>
      </c>
      <c r="R31" s="58">
        <f>$AD$52</f>
        <v>0.5</v>
      </c>
      <c r="S31" s="58">
        <f>$AE$53</f>
        <v>0</v>
      </c>
      <c r="T31" s="58">
        <f>$AE$54</f>
        <v>0</v>
      </c>
      <c r="U31" s="58">
        <f>$AE$55</f>
        <v>0</v>
      </c>
      <c r="V31" s="58">
        <v>0</v>
      </c>
      <c r="W31" s="26">
        <v>0</v>
      </c>
      <c r="X31" s="2"/>
      <c r="Z31" s="160" t="s">
        <v>8</v>
      </c>
      <c r="AA31" s="160"/>
      <c r="AB31" s="58">
        <f t="shared" si="9"/>
        <v>1</v>
      </c>
      <c r="AC31" s="58">
        <f t="shared" ref="AC31:AJ31" si="11">IF($N$28=1,P31,IF($N$39=1,P42,IF($N$51=1,P54,IF($N$63=1,P66,""))))</f>
        <v>1</v>
      </c>
      <c r="AD31" s="58">
        <f t="shared" si="11"/>
        <v>1</v>
      </c>
      <c r="AE31" s="58">
        <f t="shared" si="11"/>
        <v>0.5</v>
      </c>
      <c r="AF31" s="58">
        <f t="shared" si="11"/>
        <v>0</v>
      </c>
      <c r="AG31" s="58">
        <f t="shared" si="11"/>
        <v>0</v>
      </c>
      <c r="AH31" s="58">
        <f t="shared" si="11"/>
        <v>0</v>
      </c>
      <c r="AI31" s="58">
        <f t="shared" si="11"/>
        <v>0</v>
      </c>
      <c r="AJ31" s="58">
        <f t="shared" si="11"/>
        <v>0</v>
      </c>
    </row>
    <row r="32" spans="2:36" ht="15.75" x14ac:dyDescent="0.25">
      <c r="B32" s="32">
        <v>4</v>
      </c>
      <c r="C32" s="31" t="s">
        <v>67</v>
      </c>
      <c r="D32" s="9">
        <f>'dati nascosti'!$H$17</f>
        <v>1.3</v>
      </c>
      <c r="E32" s="9">
        <f>'dati nascosti'!$I$17</f>
        <v>1.5</v>
      </c>
      <c r="F32" s="9">
        <f>'dati nascosti'!$J$17*AE52</f>
        <v>0.44999999999999996</v>
      </c>
      <c r="G32" s="9">
        <f>$J$17*$AE$53</f>
        <v>0</v>
      </c>
      <c r="H32" s="41">
        <f t="shared" si="6"/>
        <v>1.3</v>
      </c>
      <c r="I32" s="9">
        <f t="shared" si="4"/>
        <v>1.5</v>
      </c>
      <c r="J32" s="9">
        <f t="shared" si="7"/>
        <v>0</v>
      </c>
      <c r="K32" s="9">
        <f t="shared" si="8"/>
        <v>0.44999999999999996</v>
      </c>
      <c r="M32" s="160" t="s">
        <v>9</v>
      </c>
      <c r="N32" s="160"/>
      <c r="O32" s="58">
        <v>1</v>
      </c>
      <c r="P32" s="58">
        <v>1</v>
      </c>
      <c r="Q32" s="58">
        <v>1</v>
      </c>
      <c r="R32" s="58">
        <f>$AE$52</f>
        <v>0.3</v>
      </c>
      <c r="S32" s="58">
        <f>$AE$53</f>
        <v>0</v>
      </c>
      <c r="T32" s="58">
        <f>$AE$54</f>
        <v>0</v>
      </c>
      <c r="U32" s="58">
        <f>$AE$55</f>
        <v>0</v>
      </c>
      <c r="V32" s="58">
        <v>0</v>
      </c>
      <c r="W32" s="26">
        <v>0</v>
      </c>
      <c r="X32" s="2"/>
      <c r="Z32" s="160" t="s">
        <v>9</v>
      </c>
      <c r="AA32" s="160"/>
      <c r="AB32" s="58">
        <f t="shared" si="9"/>
        <v>1</v>
      </c>
      <c r="AC32" s="58">
        <f t="shared" ref="AC32:AJ32" si="12">IF($N$28=1,P32,IF($N$39=1,P43,IF($N$51=1,P55,IF($N$63=1,P67,""))))</f>
        <v>1</v>
      </c>
      <c r="AD32" s="58">
        <f t="shared" si="12"/>
        <v>1</v>
      </c>
      <c r="AE32" s="58">
        <f t="shared" si="12"/>
        <v>0.3</v>
      </c>
      <c r="AF32" s="58">
        <f t="shared" si="12"/>
        <v>0</v>
      </c>
      <c r="AG32" s="58">
        <f t="shared" si="12"/>
        <v>0</v>
      </c>
      <c r="AH32" s="58">
        <f t="shared" si="12"/>
        <v>0</v>
      </c>
      <c r="AI32" s="58">
        <f t="shared" si="12"/>
        <v>0</v>
      </c>
      <c r="AJ32" s="58">
        <f t="shared" si="12"/>
        <v>0</v>
      </c>
    </row>
    <row r="33" spans="2:36" ht="15.75" x14ac:dyDescent="0.25">
      <c r="B33" s="32">
        <v>5</v>
      </c>
      <c r="C33" s="31" t="s">
        <v>68</v>
      </c>
      <c r="D33" s="9">
        <f>'dati nascosti'!$H$17</f>
        <v>1.3</v>
      </c>
      <c r="E33" s="9">
        <f>'dati nascosti'!$I$17</f>
        <v>1.5</v>
      </c>
      <c r="F33" s="9">
        <f>'dati nascosti'!$J$17*AE52</f>
        <v>0.44999999999999996</v>
      </c>
      <c r="G33" s="9">
        <f>$J$17*$AE$53</f>
        <v>0</v>
      </c>
      <c r="H33" s="41">
        <f t="shared" si="6"/>
        <v>1.3</v>
      </c>
      <c r="I33" s="9">
        <f t="shared" si="4"/>
        <v>1.5</v>
      </c>
      <c r="J33" s="9">
        <f t="shared" si="7"/>
        <v>0</v>
      </c>
      <c r="K33" s="9">
        <f t="shared" si="8"/>
        <v>0.44999999999999996</v>
      </c>
      <c r="M33" s="160" t="s">
        <v>7</v>
      </c>
      <c r="N33" s="160"/>
      <c r="O33" s="58">
        <v>1</v>
      </c>
      <c r="P33" s="58">
        <v>1</v>
      </c>
      <c r="Q33" s="58">
        <v>1</v>
      </c>
      <c r="R33" s="58">
        <f>$AE$52</f>
        <v>0.3</v>
      </c>
      <c r="S33" s="58">
        <f>$AE$53</f>
        <v>0</v>
      </c>
      <c r="T33" s="58">
        <f>$AE$54</f>
        <v>0</v>
      </c>
      <c r="U33" s="58">
        <f>$AE$55</f>
        <v>0</v>
      </c>
      <c r="V33" s="58">
        <v>1</v>
      </c>
      <c r="W33" s="26">
        <v>0</v>
      </c>
      <c r="X33" s="2"/>
      <c r="Z33" s="160" t="s">
        <v>7</v>
      </c>
      <c r="AA33" s="160"/>
      <c r="AB33" s="58">
        <f t="shared" si="9"/>
        <v>1</v>
      </c>
      <c r="AC33" s="58">
        <f t="shared" ref="AC33:AJ33" si="13">IF($N$28=1,P33,IF($N$39=1,P44,IF($N$51=1,P56,IF($N$63=1,P68,""))))</f>
        <v>1</v>
      </c>
      <c r="AD33" s="58">
        <f t="shared" si="13"/>
        <v>1</v>
      </c>
      <c r="AE33" s="58">
        <f>IF($N$28=1,R33,IF($N$39=1,R44,IF($N$51=1,R56,IF($N$63=1,R68,""))))</f>
        <v>0.3</v>
      </c>
      <c r="AF33" s="58">
        <f t="shared" si="13"/>
        <v>0</v>
      </c>
      <c r="AG33" s="58">
        <f t="shared" si="13"/>
        <v>0</v>
      </c>
      <c r="AH33" s="58">
        <f t="shared" si="13"/>
        <v>0</v>
      </c>
      <c r="AI33" s="58">
        <f t="shared" si="13"/>
        <v>1</v>
      </c>
      <c r="AJ33" s="58">
        <f t="shared" si="13"/>
        <v>0</v>
      </c>
    </row>
    <row r="34" spans="2:36" ht="15.75" x14ac:dyDescent="0.25">
      <c r="B34" s="32">
        <v>6</v>
      </c>
      <c r="C34" s="31" t="s">
        <v>69</v>
      </c>
      <c r="D34" s="9">
        <f>'dati nascosti'!$H$17</f>
        <v>1.3</v>
      </c>
      <c r="E34" s="9">
        <f>'dati nascosti'!$I$17</f>
        <v>1.5</v>
      </c>
      <c r="F34" s="9">
        <f>'dati nascosti'!$J$17</f>
        <v>1.5</v>
      </c>
      <c r="G34" s="9">
        <f>$J$17*$AE$53</f>
        <v>0</v>
      </c>
      <c r="H34" s="41">
        <f t="shared" si="6"/>
        <v>1.3</v>
      </c>
      <c r="I34" s="9">
        <f t="shared" si="4"/>
        <v>1.5</v>
      </c>
      <c r="J34" s="9">
        <f t="shared" si="7"/>
        <v>0</v>
      </c>
      <c r="K34" s="9">
        <f t="shared" si="8"/>
        <v>1.5</v>
      </c>
      <c r="M34" s="160" t="s">
        <v>207</v>
      </c>
      <c r="N34" s="160"/>
      <c r="O34" s="26">
        <v>1</v>
      </c>
      <c r="P34" s="26">
        <v>1</v>
      </c>
      <c r="Q34" s="26">
        <v>1</v>
      </c>
      <c r="R34" s="26">
        <f>$AE$52</f>
        <v>0.3</v>
      </c>
      <c r="S34" s="58">
        <f>$AE$53</f>
        <v>0</v>
      </c>
      <c r="T34" s="58">
        <f>$AE$54</f>
        <v>0</v>
      </c>
      <c r="U34" s="58">
        <f>$AE$55</f>
        <v>0</v>
      </c>
      <c r="V34" s="26">
        <v>0</v>
      </c>
      <c r="W34" s="26">
        <v>1</v>
      </c>
      <c r="X34" s="2"/>
      <c r="Z34" s="160" t="s">
        <v>207</v>
      </c>
      <c r="AA34" s="160"/>
      <c r="AB34" s="58">
        <f t="shared" si="9"/>
        <v>1</v>
      </c>
      <c r="AC34" s="58">
        <f t="shared" ref="AC34:AJ34" si="14">IF($N$28=1,P34,IF($N$39=1,P45,IF($N$51=1,P57,IF($N$63=1,P69,""))))</f>
        <v>1</v>
      </c>
      <c r="AD34" s="58">
        <f t="shared" si="14"/>
        <v>1</v>
      </c>
      <c r="AE34" s="58">
        <f t="shared" si="14"/>
        <v>0.3</v>
      </c>
      <c r="AF34" s="58">
        <f t="shared" si="14"/>
        <v>0</v>
      </c>
      <c r="AG34" s="58">
        <f t="shared" si="14"/>
        <v>0</v>
      </c>
      <c r="AH34" s="58">
        <f t="shared" si="14"/>
        <v>0</v>
      </c>
      <c r="AI34" s="58">
        <f t="shared" si="14"/>
        <v>0</v>
      </c>
      <c r="AJ34" s="58">
        <f t="shared" si="14"/>
        <v>1</v>
      </c>
    </row>
    <row r="35" spans="2:36" x14ac:dyDescent="0.25">
      <c r="I35" s="12"/>
      <c r="M35" s="160" t="s">
        <v>12</v>
      </c>
      <c r="N35" s="160"/>
      <c r="O35" s="58">
        <v>1</v>
      </c>
      <c r="P35" s="58">
        <v>0</v>
      </c>
      <c r="Q35" s="58">
        <v>1</v>
      </c>
      <c r="R35" s="58">
        <v>0</v>
      </c>
      <c r="S35" s="58">
        <v>0</v>
      </c>
      <c r="T35" s="58">
        <v>0</v>
      </c>
      <c r="U35" s="58">
        <v>0</v>
      </c>
      <c r="V35" s="58">
        <v>0</v>
      </c>
      <c r="W35" s="26">
        <v>0</v>
      </c>
      <c r="X35" s="2"/>
      <c r="Z35" s="160" t="s">
        <v>12</v>
      </c>
      <c r="AA35" s="160"/>
      <c r="AB35" s="58">
        <f t="shared" si="9"/>
        <v>1</v>
      </c>
      <c r="AC35" s="58">
        <f t="shared" ref="AC35:AJ35" si="15">IF($N$28=1,P35,IF($N$39=1,P46,IF($N$51=1,P58,IF($N$63=1,P70,""))))</f>
        <v>0</v>
      </c>
      <c r="AD35" s="58">
        <f t="shared" si="15"/>
        <v>1</v>
      </c>
      <c r="AE35" s="58">
        <f t="shared" si="15"/>
        <v>0</v>
      </c>
      <c r="AF35" s="58">
        <f t="shared" si="15"/>
        <v>0</v>
      </c>
      <c r="AG35" s="58">
        <f t="shared" si="15"/>
        <v>0</v>
      </c>
      <c r="AH35" s="58">
        <f t="shared" si="15"/>
        <v>0</v>
      </c>
      <c r="AI35" s="58">
        <f t="shared" si="15"/>
        <v>0</v>
      </c>
      <c r="AJ35" s="58">
        <f t="shared" si="15"/>
        <v>0</v>
      </c>
    </row>
    <row r="37" spans="2:36" x14ac:dyDescent="0.25">
      <c r="X37" s="2"/>
    </row>
    <row r="38" spans="2:36" x14ac:dyDescent="0.25">
      <c r="C38" s="12" t="s">
        <v>140</v>
      </c>
      <c r="D38" s="82">
        <v>0.5</v>
      </c>
      <c r="M38" s="2"/>
      <c r="N38" s="2"/>
      <c r="O38" s="2"/>
      <c r="P38" s="2"/>
      <c r="Q38" s="2"/>
      <c r="R38" s="13" t="s">
        <v>5</v>
      </c>
      <c r="S38" s="13" t="s">
        <v>205</v>
      </c>
      <c r="T38" s="13" t="s">
        <v>206</v>
      </c>
      <c r="U38" s="13" t="s">
        <v>3</v>
      </c>
      <c r="V38" s="2"/>
      <c r="W38" s="1"/>
      <c r="X38" s="2"/>
    </row>
    <row r="39" spans="2:36" x14ac:dyDescent="0.25">
      <c r="C39" s="12" t="s">
        <v>137</v>
      </c>
      <c r="D39" s="82">
        <v>2</v>
      </c>
      <c r="M39" s="47" t="str">
        <f>AA53</f>
        <v>NEVE</v>
      </c>
      <c r="N39" s="47">
        <f>Z53</f>
        <v>0</v>
      </c>
      <c r="O39" s="47" t="s">
        <v>200</v>
      </c>
      <c r="P39" s="47" t="s">
        <v>201</v>
      </c>
      <c r="Q39" s="24" t="s">
        <v>204</v>
      </c>
      <c r="R39" s="47" t="s">
        <v>202</v>
      </c>
      <c r="S39" s="47" t="s">
        <v>203</v>
      </c>
      <c r="T39" s="47" t="s">
        <v>208</v>
      </c>
      <c r="U39" s="47" t="s">
        <v>209</v>
      </c>
      <c r="V39" s="47" t="s">
        <v>210</v>
      </c>
      <c r="W39" s="105" t="s">
        <v>211</v>
      </c>
      <c r="X39" s="2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</row>
    <row r="40" spans="2:36" x14ac:dyDescent="0.25">
      <c r="C40" t="s">
        <v>136</v>
      </c>
      <c r="D40" s="82">
        <v>2</v>
      </c>
      <c r="M40" s="160" t="s">
        <v>11</v>
      </c>
      <c r="N40" s="160"/>
      <c r="O40" s="58">
        <f>$H$17</f>
        <v>1.3</v>
      </c>
      <c r="P40" s="58">
        <f>$I$17</f>
        <v>1.5</v>
      </c>
      <c r="Q40" s="58">
        <v>1</v>
      </c>
      <c r="R40" s="58">
        <f>$J$17</f>
        <v>1.5</v>
      </c>
      <c r="S40" s="58">
        <f>$AC$54*$J$17</f>
        <v>0.89999999999999991</v>
      </c>
      <c r="T40" s="58">
        <f>$AC$55*$J$17</f>
        <v>0.89999999999999991</v>
      </c>
      <c r="U40" s="58">
        <f>$AC$52*$J$17</f>
        <v>1.0499999999999998</v>
      </c>
      <c r="V40" s="58">
        <v>0</v>
      </c>
      <c r="W40" s="26">
        <v>0</v>
      </c>
      <c r="X40" s="2"/>
      <c r="Z40" s="2"/>
      <c r="AA40" s="2"/>
      <c r="AB40" s="2"/>
      <c r="AC40" s="2"/>
      <c r="AD40" s="2"/>
      <c r="AE40" s="58" t="s">
        <v>3</v>
      </c>
      <c r="AF40" s="58" t="s">
        <v>5</v>
      </c>
      <c r="AG40" s="58" t="s">
        <v>205</v>
      </c>
      <c r="AH40" s="58" t="s">
        <v>206</v>
      </c>
      <c r="AI40" s="2"/>
      <c r="AJ40" s="1"/>
    </row>
    <row r="41" spans="2:36" x14ac:dyDescent="0.25">
      <c r="C41" t="s">
        <v>135</v>
      </c>
      <c r="D41" s="82">
        <v>2.5</v>
      </c>
      <c r="M41" s="160" t="s">
        <v>6</v>
      </c>
      <c r="N41" s="160"/>
      <c r="O41" s="58">
        <v>1</v>
      </c>
      <c r="P41" s="58">
        <v>1</v>
      </c>
      <c r="Q41" s="58">
        <v>1</v>
      </c>
      <c r="R41" s="58">
        <v>1</v>
      </c>
      <c r="S41" s="58">
        <f>$AC$54</f>
        <v>0.6</v>
      </c>
      <c r="T41" s="58">
        <f>$AC$55</f>
        <v>0.6</v>
      </c>
      <c r="U41" s="58">
        <f>$AC$52</f>
        <v>0.7</v>
      </c>
      <c r="V41" s="58">
        <v>0</v>
      </c>
      <c r="W41" s="26">
        <v>0</v>
      </c>
      <c r="X41" s="2"/>
      <c r="Z41" s="47" t="str">
        <f>Z28</f>
        <v>FOLLA</v>
      </c>
      <c r="AA41" s="47"/>
      <c r="AB41" s="47" t="s">
        <v>200</v>
      </c>
      <c r="AC41" s="47" t="s">
        <v>201</v>
      </c>
      <c r="AD41" s="24" t="s">
        <v>204</v>
      </c>
      <c r="AE41" s="47" t="s">
        <v>202</v>
      </c>
      <c r="AF41" s="47" t="s">
        <v>203</v>
      </c>
      <c r="AG41" s="47" t="s">
        <v>208</v>
      </c>
      <c r="AH41" s="47" t="s">
        <v>209</v>
      </c>
      <c r="AI41" s="47" t="s">
        <v>210</v>
      </c>
      <c r="AJ41" s="105" t="s">
        <v>211</v>
      </c>
    </row>
    <row r="42" spans="2:36" x14ac:dyDescent="0.25">
      <c r="C42" t="s">
        <v>138</v>
      </c>
      <c r="D42" s="82">
        <v>3</v>
      </c>
      <c r="M42" s="160" t="s">
        <v>8</v>
      </c>
      <c r="N42" s="160"/>
      <c r="O42" s="58">
        <v>1</v>
      </c>
      <c r="P42" s="58">
        <v>1</v>
      </c>
      <c r="Q42" s="58">
        <v>1</v>
      </c>
      <c r="R42" s="58">
        <f>$AD$53</f>
        <v>0.2</v>
      </c>
      <c r="S42" s="58">
        <f>$AE$54</f>
        <v>0</v>
      </c>
      <c r="T42" s="58">
        <f>$AE$55</f>
        <v>0</v>
      </c>
      <c r="U42" s="58">
        <f>$AE$52</f>
        <v>0.3</v>
      </c>
      <c r="V42" s="58">
        <v>0</v>
      </c>
      <c r="W42" s="26">
        <v>0</v>
      </c>
      <c r="X42" s="2"/>
      <c r="Z42" s="160" t="s">
        <v>11</v>
      </c>
      <c r="AA42" s="160"/>
      <c r="AB42" s="58">
        <f>AB29</f>
        <v>1.3</v>
      </c>
      <c r="AC42" s="58">
        <f t="shared" ref="AC42:AD42" si="16">AC29</f>
        <v>1.5</v>
      </c>
      <c r="AD42" s="58">
        <f t="shared" si="16"/>
        <v>1</v>
      </c>
      <c r="AE42" s="58"/>
      <c r="AF42" s="58"/>
      <c r="AG42" s="58"/>
      <c r="AH42" s="58"/>
      <c r="AI42" s="58">
        <f t="shared" ref="AI42:AJ42" si="17">AI29</f>
        <v>0</v>
      </c>
      <c r="AJ42" s="58">
        <f t="shared" si="17"/>
        <v>0</v>
      </c>
    </row>
    <row r="43" spans="2:36" x14ac:dyDescent="0.25">
      <c r="C43" t="s">
        <v>139</v>
      </c>
      <c r="D43" s="83">
        <v>3</v>
      </c>
      <c r="M43" s="160" t="s">
        <v>9</v>
      </c>
      <c r="N43" s="160"/>
      <c r="O43" s="58">
        <v>1</v>
      </c>
      <c r="P43" s="58">
        <v>1</v>
      </c>
      <c r="Q43" s="58">
        <v>1</v>
      </c>
      <c r="R43" s="58">
        <f>$AE$53</f>
        <v>0</v>
      </c>
      <c r="S43" s="58">
        <f>$AE$54</f>
        <v>0</v>
      </c>
      <c r="T43" s="58">
        <f>$AE$55</f>
        <v>0</v>
      </c>
      <c r="U43" s="58">
        <f>$AE$52</f>
        <v>0.3</v>
      </c>
      <c r="V43" s="58">
        <v>0</v>
      </c>
      <c r="W43" s="26">
        <v>0</v>
      </c>
      <c r="Z43" s="160" t="s">
        <v>6</v>
      </c>
      <c r="AA43" s="160"/>
      <c r="AB43" s="58">
        <f t="shared" ref="AB43:AD43" si="18">AB30</f>
        <v>1</v>
      </c>
      <c r="AC43" s="58">
        <f t="shared" si="18"/>
        <v>1</v>
      </c>
      <c r="AD43" s="58">
        <f t="shared" si="18"/>
        <v>1</v>
      </c>
      <c r="AE43" s="58"/>
      <c r="AF43" s="58"/>
      <c r="AG43" s="58"/>
      <c r="AH43" s="58"/>
      <c r="AI43" s="58">
        <f t="shared" ref="AI43:AJ43" si="19">AI30</f>
        <v>0</v>
      </c>
      <c r="AJ43" s="58">
        <f t="shared" si="19"/>
        <v>0</v>
      </c>
    </row>
    <row r="44" spans="2:36" x14ac:dyDescent="0.25">
      <c r="C44" t="s">
        <v>141</v>
      </c>
      <c r="D44" s="83">
        <v>4</v>
      </c>
      <c r="M44" s="160" t="s">
        <v>7</v>
      </c>
      <c r="N44" s="160"/>
      <c r="O44" s="58">
        <v>1</v>
      </c>
      <c r="P44" s="58">
        <v>1</v>
      </c>
      <c r="Q44" s="58">
        <v>1</v>
      </c>
      <c r="R44" s="58">
        <f>$AE$53</f>
        <v>0</v>
      </c>
      <c r="S44" s="58">
        <f>$AE$54</f>
        <v>0</v>
      </c>
      <c r="T44" s="58">
        <f>$AE$55</f>
        <v>0</v>
      </c>
      <c r="U44" s="58">
        <f>$AE$52</f>
        <v>0.3</v>
      </c>
      <c r="V44" s="58">
        <v>1</v>
      </c>
      <c r="W44" s="26">
        <v>0</v>
      </c>
      <c r="Z44" s="160" t="s">
        <v>8</v>
      </c>
      <c r="AA44" s="160"/>
      <c r="AB44" s="58">
        <f t="shared" ref="AB44:AD44" si="20">AB31</f>
        <v>1</v>
      </c>
      <c r="AC44" s="58">
        <f t="shared" si="20"/>
        <v>1</v>
      </c>
      <c r="AD44" s="58">
        <f t="shared" si="20"/>
        <v>1</v>
      </c>
      <c r="AE44" s="58"/>
      <c r="AF44" s="58"/>
      <c r="AG44" s="58"/>
      <c r="AH44" s="58"/>
      <c r="AI44" s="58">
        <f t="shared" ref="AI44:AJ44" si="21">AI31</f>
        <v>0</v>
      </c>
      <c r="AJ44" s="58">
        <f t="shared" si="21"/>
        <v>0</v>
      </c>
    </row>
    <row r="45" spans="2:36" x14ac:dyDescent="0.25">
      <c r="C45" t="s">
        <v>142</v>
      </c>
      <c r="D45" s="83">
        <v>5</v>
      </c>
      <c r="M45" s="160" t="s">
        <v>207</v>
      </c>
      <c r="N45" s="160"/>
      <c r="O45" s="26">
        <v>1</v>
      </c>
      <c r="P45" s="26">
        <v>1</v>
      </c>
      <c r="Q45" s="26">
        <v>1</v>
      </c>
      <c r="R45" s="26">
        <f>$AE$53</f>
        <v>0</v>
      </c>
      <c r="S45" s="58">
        <f>$AE$54</f>
        <v>0</v>
      </c>
      <c r="T45" s="58">
        <f>$AE$55</f>
        <v>0</v>
      </c>
      <c r="U45" s="58">
        <f>$AE$52</f>
        <v>0.3</v>
      </c>
      <c r="V45" s="26">
        <v>0</v>
      </c>
      <c r="W45" s="26">
        <v>1</v>
      </c>
      <c r="Z45" s="160" t="s">
        <v>9</v>
      </c>
      <c r="AA45" s="160"/>
      <c r="AB45" s="58">
        <f t="shared" ref="AB45:AD45" si="22">AB32</f>
        <v>1</v>
      </c>
      <c r="AC45" s="58">
        <f t="shared" si="22"/>
        <v>1</v>
      </c>
      <c r="AD45" s="58">
        <f t="shared" si="22"/>
        <v>1</v>
      </c>
      <c r="AE45" s="58"/>
      <c r="AF45" s="58"/>
      <c r="AG45" s="58"/>
      <c r="AH45" s="58"/>
      <c r="AI45" s="58">
        <f t="shared" ref="AI45:AJ45" si="23">AI32</f>
        <v>0</v>
      </c>
      <c r="AJ45" s="58">
        <f t="shared" si="23"/>
        <v>0</v>
      </c>
    </row>
    <row r="46" spans="2:36" x14ac:dyDescent="0.25">
      <c r="C46" t="s">
        <v>145</v>
      </c>
      <c r="D46" s="83">
        <v>4</v>
      </c>
      <c r="M46" s="160" t="s">
        <v>12</v>
      </c>
      <c r="N46" s="160"/>
      <c r="O46" s="58">
        <v>1</v>
      </c>
      <c r="P46" s="58">
        <v>0</v>
      </c>
      <c r="Q46" s="58">
        <v>1</v>
      </c>
      <c r="R46" s="58">
        <v>0</v>
      </c>
      <c r="S46" s="58">
        <v>0</v>
      </c>
      <c r="T46" s="58">
        <v>0</v>
      </c>
      <c r="U46" s="58">
        <v>0</v>
      </c>
      <c r="V46" s="58">
        <v>0</v>
      </c>
      <c r="W46" s="26">
        <v>0</v>
      </c>
      <c r="Z46" s="160" t="s">
        <v>7</v>
      </c>
      <c r="AA46" s="160"/>
      <c r="AB46" s="58">
        <f t="shared" ref="AB46:AD46" si="24">AB33</f>
        <v>1</v>
      </c>
      <c r="AC46" s="58">
        <f t="shared" si="24"/>
        <v>1</v>
      </c>
      <c r="AD46" s="58">
        <f t="shared" si="24"/>
        <v>1</v>
      </c>
      <c r="AE46" s="58"/>
      <c r="AF46" s="58"/>
      <c r="AG46" s="58"/>
      <c r="AH46" s="58"/>
      <c r="AI46" s="58">
        <f t="shared" ref="AI46:AJ46" si="25">AI33</f>
        <v>1</v>
      </c>
      <c r="AJ46" s="58">
        <f t="shared" si="25"/>
        <v>0</v>
      </c>
    </row>
    <row r="47" spans="2:36" x14ac:dyDescent="0.25">
      <c r="C47" t="s">
        <v>146</v>
      </c>
      <c r="D47" s="83">
        <v>5</v>
      </c>
      <c r="Z47" s="160" t="s">
        <v>207</v>
      </c>
      <c r="AA47" s="160"/>
      <c r="AB47" s="58">
        <f t="shared" ref="AB47:AD47" si="26">AB34</f>
        <v>1</v>
      </c>
      <c r="AC47" s="58">
        <f t="shared" si="26"/>
        <v>1</v>
      </c>
      <c r="AD47" s="58">
        <f t="shared" si="26"/>
        <v>1</v>
      </c>
      <c r="AE47" s="58"/>
      <c r="AF47" s="58"/>
      <c r="AG47" s="58"/>
      <c r="AH47" s="58"/>
      <c r="AI47" s="58">
        <f t="shared" ref="AI47:AJ47" si="27">AI34</f>
        <v>0</v>
      </c>
      <c r="AJ47" s="58">
        <f t="shared" si="27"/>
        <v>1</v>
      </c>
    </row>
    <row r="48" spans="2:36" x14ac:dyDescent="0.25">
      <c r="C48" t="s">
        <v>147</v>
      </c>
      <c r="D48" s="82">
        <v>6</v>
      </c>
      <c r="Z48" s="160" t="s">
        <v>12</v>
      </c>
      <c r="AA48" s="160"/>
      <c r="AB48" s="58">
        <f t="shared" ref="AB48:AD48" si="28">AB35</f>
        <v>1</v>
      </c>
      <c r="AC48" s="58">
        <f t="shared" si="28"/>
        <v>0</v>
      </c>
      <c r="AD48" s="58">
        <f t="shared" si="28"/>
        <v>1</v>
      </c>
      <c r="AE48" s="58"/>
      <c r="AF48" s="58"/>
      <c r="AG48" s="58"/>
      <c r="AH48" s="58"/>
      <c r="AI48" s="58">
        <f t="shared" ref="AI48:AJ48" si="29">AI35</f>
        <v>0</v>
      </c>
      <c r="AJ48" s="58">
        <f t="shared" si="29"/>
        <v>0</v>
      </c>
    </row>
    <row r="50" spans="13:31" x14ac:dyDescent="0.25">
      <c r="M50" s="2"/>
      <c r="N50" s="2"/>
      <c r="O50" s="2"/>
      <c r="P50" s="2"/>
      <c r="Q50" s="2"/>
      <c r="R50" s="13" t="s">
        <v>205</v>
      </c>
      <c r="S50" s="13" t="s">
        <v>206</v>
      </c>
      <c r="T50" s="13" t="s">
        <v>3</v>
      </c>
      <c r="U50" s="13" t="s">
        <v>5</v>
      </c>
      <c r="V50" s="2"/>
      <c r="W50" s="1"/>
    </row>
    <row r="51" spans="13:31" ht="18.75" x14ac:dyDescent="0.25">
      <c r="M51" s="47" t="str">
        <f>AA54</f>
        <v>VENTO</v>
      </c>
      <c r="N51" s="47">
        <f>Z54</f>
        <v>0</v>
      </c>
      <c r="O51" s="47" t="s">
        <v>200</v>
      </c>
      <c r="P51" s="47" t="s">
        <v>201</v>
      </c>
      <c r="Q51" s="24" t="s">
        <v>204</v>
      </c>
      <c r="R51" s="47" t="s">
        <v>202</v>
      </c>
      <c r="S51" s="47" t="s">
        <v>203</v>
      </c>
      <c r="T51" s="47" t="s">
        <v>208</v>
      </c>
      <c r="U51" s="47" t="s">
        <v>209</v>
      </c>
      <c r="V51" s="47" t="s">
        <v>210</v>
      </c>
      <c r="W51" s="105" t="s">
        <v>211</v>
      </c>
      <c r="AC51" s="22" t="s">
        <v>48</v>
      </c>
      <c r="AD51" s="22" t="s">
        <v>49</v>
      </c>
      <c r="AE51" s="22" t="s">
        <v>50</v>
      </c>
    </row>
    <row r="52" spans="13:31" x14ac:dyDescent="0.25">
      <c r="M52" s="160" t="s">
        <v>11</v>
      </c>
      <c r="N52" s="160"/>
      <c r="O52" s="58">
        <f>$H$17</f>
        <v>1.3</v>
      </c>
      <c r="P52" s="58">
        <f>$I$17</f>
        <v>1.5</v>
      </c>
      <c r="Q52" s="58">
        <v>1</v>
      </c>
      <c r="R52" s="58">
        <f>$J$17</f>
        <v>1.5</v>
      </c>
      <c r="S52" s="58">
        <f>$AC$55*$J$17</f>
        <v>0.89999999999999991</v>
      </c>
      <c r="T52" s="58">
        <f>$AC$52*$J$17</f>
        <v>1.0499999999999998</v>
      </c>
      <c r="U52" s="58">
        <f>$AC$53*$J$17</f>
        <v>0.75</v>
      </c>
      <c r="V52" s="58">
        <v>0</v>
      </c>
      <c r="W52" s="26">
        <v>0</v>
      </c>
      <c r="Z52" s="13">
        <f>IF(COMBINAZIONI!$E$13='dati nascosti'!AA52,1,0)</f>
        <v>1</v>
      </c>
      <c r="AA52" s="101" t="s">
        <v>3</v>
      </c>
      <c r="AB52" s="2"/>
      <c r="AC52" s="26">
        <f>COMBINAZIONI!J24</f>
        <v>0.7</v>
      </c>
      <c r="AD52" s="26">
        <f>COMBINAZIONI!K24</f>
        <v>0.5</v>
      </c>
      <c r="AE52" s="26">
        <f>COMBINAZIONI!L24</f>
        <v>0.3</v>
      </c>
    </row>
    <row r="53" spans="13:31" x14ac:dyDescent="0.25">
      <c r="M53" s="160" t="s">
        <v>6</v>
      </c>
      <c r="N53" s="160"/>
      <c r="O53" s="58">
        <v>1</v>
      </c>
      <c r="P53" s="58">
        <v>1</v>
      </c>
      <c r="Q53" s="58">
        <v>1</v>
      </c>
      <c r="R53" s="58">
        <v>1</v>
      </c>
      <c r="S53" s="58">
        <f>$AC$55</f>
        <v>0.6</v>
      </c>
      <c r="T53" s="58">
        <f>$AC$52</f>
        <v>0.7</v>
      </c>
      <c r="U53" s="58">
        <f>$AC$53</f>
        <v>0.5</v>
      </c>
      <c r="V53" s="58">
        <v>0</v>
      </c>
      <c r="W53" s="26">
        <v>0</v>
      </c>
      <c r="Z53" s="13">
        <f>IF(COMBINAZIONI!$E$13='dati nascosti'!AA53,1,0)</f>
        <v>0</v>
      </c>
      <c r="AA53" s="101" t="s">
        <v>5</v>
      </c>
      <c r="AB53" s="9"/>
      <c r="AC53" s="26">
        <f>COMBINAZIONI!J27</f>
        <v>0.5</v>
      </c>
      <c r="AD53" s="26">
        <f>COMBINAZIONI!K27</f>
        <v>0.2</v>
      </c>
      <c r="AE53" s="26">
        <f>COMBINAZIONI!L27</f>
        <v>0</v>
      </c>
    </row>
    <row r="54" spans="13:31" x14ac:dyDescent="0.25">
      <c r="M54" s="160" t="s">
        <v>8</v>
      </c>
      <c r="N54" s="160"/>
      <c r="O54" s="58">
        <v>1</v>
      </c>
      <c r="P54" s="58">
        <v>1</v>
      </c>
      <c r="Q54" s="58">
        <v>1</v>
      </c>
      <c r="R54" s="58">
        <f>$AD$54</f>
        <v>0.2</v>
      </c>
      <c r="S54" s="58">
        <f>$AE$55</f>
        <v>0</v>
      </c>
      <c r="T54" s="58">
        <f>$AE$52</f>
        <v>0.3</v>
      </c>
      <c r="U54" s="58">
        <f>$AE$53</f>
        <v>0</v>
      </c>
      <c r="V54" s="58">
        <v>0</v>
      </c>
      <c r="W54" s="26">
        <v>0</v>
      </c>
      <c r="Z54" s="13">
        <f>IF(COMBINAZIONI!$E$13='dati nascosti'!AA54,1,0)</f>
        <v>0</v>
      </c>
      <c r="AA54" s="102" t="s">
        <v>205</v>
      </c>
      <c r="AB54" s="9"/>
      <c r="AC54" s="58">
        <f>D21</f>
        <v>0.6</v>
      </c>
      <c r="AD54" s="58">
        <f>E21</f>
        <v>0.2</v>
      </c>
      <c r="AE54" s="58">
        <f>F21</f>
        <v>0</v>
      </c>
    </row>
    <row r="55" spans="13:31" x14ac:dyDescent="0.25">
      <c r="M55" s="160" t="s">
        <v>9</v>
      </c>
      <c r="N55" s="160"/>
      <c r="O55" s="58">
        <v>1</v>
      </c>
      <c r="P55" s="58">
        <v>1</v>
      </c>
      <c r="Q55" s="58">
        <v>1</v>
      </c>
      <c r="R55" s="58">
        <f>$AE$54</f>
        <v>0</v>
      </c>
      <c r="S55" s="58">
        <f>$AE$55</f>
        <v>0</v>
      </c>
      <c r="T55" s="58">
        <f>$AE$52</f>
        <v>0.3</v>
      </c>
      <c r="U55" s="58">
        <f>$AE$53</f>
        <v>0</v>
      </c>
      <c r="V55" s="58">
        <v>0</v>
      </c>
      <c r="W55" s="26">
        <v>0</v>
      </c>
      <c r="Z55" s="13">
        <f>IF(COMBINAZIONI!$E$13='dati nascosti'!AA55,1,0)</f>
        <v>0</v>
      </c>
      <c r="AA55" s="102" t="s">
        <v>206</v>
      </c>
      <c r="AB55" s="9"/>
      <c r="AC55" s="58">
        <f>D24</f>
        <v>0.6</v>
      </c>
      <c r="AD55" s="58">
        <f>E24</f>
        <v>0.5</v>
      </c>
      <c r="AE55" s="58">
        <f>F24</f>
        <v>0</v>
      </c>
    </row>
    <row r="56" spans="13:31" x14ac:dyDescent="0.25">
      <c r="M56" s="160" t="s">
        <v>7</v>
      </c>
      <c r="N56" s="160"/>
      <c r="O56" s="58">
        <v>1</v>
      </c>
      <c r="P56" s="58">
        <v>1</v>
      </c>
      <c r="Q56" s="58">
        <v>1</v>
      </c>
      <c r="R56" s="58">
        <f>$AE$54</f>
        <v>0</v>
      </c>
      <c r="S56" s="58">
        <f>$AE$55</f>
        <v>0</v>
      </c>
      <c r="T56" s="58">
        <f>$AE$52</f>
        <v>0.3</v>
      </c>
      <c r="U56" s="58">
        <f>$AE$53</f>
        <v>0</v>
      </c>
      <c r="V56" s="58">
        <v>1</v>
      </c>
      <c r="W56" s="26">
        <v>0</v>
      </c>
      <c r="Z56" s="13">
        <f>IF(COMBINAZIONI!$E$13='dati nascosti'!AA56,1,0)</f>
        <v>0</v>
      </c>
      <c r="AA56" s="1" t="s">
        <v>7</v>
      </c>
      <c r="AB56" s="9"/>
      <c r="AC56" s="104"/>
      <c r="AD56" s="104"/>
      <c r="AE56" s="104"/>
    </row>
    <row r="57" spans="13:31" x14ac:dyDescent="0.25">
      <c r="M57" s="160" t="s">
        <v>207</v>
      </c>
      <c r="N57" s="160"/>
      <c r="O57" s="26">
        <v>1</v>
      </c>
      <c r="P57" s="26">
        <v>1</v>
      </c>
      <c r="Q57" s="26">
        <v>1</v>
      </c>
      <c r="R57" s="26">
        <f>$AE$54</f>
        <v>0</v>
      </c>
      <c r="S57" s="58">
        <f>$AE$55</f>
        <v>0</v>
      </c>
      <c r="T57" s="58">
        <f>$AE$52</f>
        <v>0.3</v>
      </c>
      <c r="U57" s="58">
        <f>$AE$53</f>
        <v>0</v>
      </c>
      <c r="V57" s="26">
        <v>0</v>
      </c>
      <c r="W57" s="26">
        <v>1</v>
      </c>
      <c r="Z57" s="13">
        <f>IF(COMBINAZIONI!$E$13='dati nascosti'!AA57,1,0)</f>
        <v>0</v>
      </c>
      <c r="AA57" s="1" t="s">
        <v>207</v>
      </c>
      <c r="AB57" s="2"/>
      <c r="AC57" s="8"/>
      <c r="AD57" s="8"/>
      <c r="AE57" s="8"/>
    </row>
    <row r="58" spans="13:31" x14ac:dyDescent="0.25">
      <c r="M58" s="160" t="s">
        <v>12</v>
      </c>
      <c r="N58" s="160"/>
      <c r="O58" s="58">
        <v>1</v>
      </c>
      <c r="P58" s="58">
        <v>0</v>
      </c>
      <c r="Q58" s="58">
        <v>1</v>
      </c>
      <c r="R58" s="58">
        <v>0</v>
      </c>
      <c r="S58" s="58">
        <v>0</v>
      </c>
      <c r="T58" s="58">
        <v>0</v>
      </c>
      <c r="U58" s="58">
        <v>0</v>
      </c>
      <c r="V58" s="58">
        <v>0</v>
      </c>
      <c r="W58" s="26">
        <v>0</v>
      </c>
    </row>
    <row r="62" spans="13:31" x14ac:dyDescent="0.25">
      <c r="M62" s="2"/>
      <c r="N62" s="2"/>
      <c r="O62" s="2"/>
      <c r="P62" s="2"/>
      <c r="Q62" s="2"/>
      <c r="R62" s="13" t="s">
        <v>206</v>
      </c>
      <c r="S62" s="13" t="s">
        <v>3</v>
      </c>
      <c r="T62" s="13" t="s">
        <v>5</v>
      </c>
      <c r="U62" s="13" t="s">
        <v>205</v>
      </c>
      <c r="V62" s="2"/>
      <c r="W62" s="1"/>
    </row>
    <row r="63" spans="13:31" x14ac:dyDescent="0.25">
      <c r="M63" s="47" t="str">
        <f>AA55</f>
        <v>TEMPERATURA</v>
      </c>
      <c r="N63" s="47">
        <f>Z55</f>
        <v>0</v>
      </c>
      <c r="O63" s="47" t="s">
        <v>200</v>
      </c>
      <c r="P63" s="47" t="s">
        <v>201</v>
      </c>
      <c r="Q63" s="24" t="s">
        <v>204</v>
      </c>
      <c r="R63" s="47" t="s">
        <v>202</v>
      </c>
      <c r="S63" s="47" t="s">
        <v>203</v>
      </c>
      <c r="T63" s="47" t="s">
        <v>208</v>
      </c>
      <c r="U63" s="47" t="s">
        <v>209</v>
      </c>
      <c r="V63" s="47" t="s">
        <v>210</v>
      </c>
      <c r="W63" s="105" t="s">
        <v>211</v>
      </c>
    </row>
    <row r="64" spans="13:31" x14ac:dyDescent="0.25">
      <c r="M64" s="160" t="s">
        <v>11</v>
      </c>
      <c r="N64" s="160"/>
      <c r="O64" s="58">
        <f>$H$17</f>
        <v>1.3</v>
      </c>
      <c r="P64" s="58">
        <f>$I$17</f>
        <v>1.5</v>
      </c>
      <c r="Q64" s="58">
        <v>1</v>
      </c>
      <c r="R64" s="58">
        <f>$J$17</f>
        <v>1.5</v>
      </c>
      <c r="S64" s="58">
        <f>$AC$52*$J$17</f>
        <v>1.0499999999999998</v>
      </c>
      <c r="T64" s="58">
        <f>$AC$53*$J$17</f>
        <v>0.75</v>
      </c>
      <c r="U64" s="58">
        <f>$AC$54*$J$17</f>
        <v>0.89999999999999991</v>
      </c>
      <c r="V64" s="58">
        <v>0</v>
      </c>
      <c r="W64" s="26">
        <v>0</v>
      </c>
    </row>
    <row r="65" spans="13:23" x14ac:dyDescent="0.25">
      <c r="M65" s="160" t="s">
        <v>6</v>
      </c>
      <c r="N65" s="160"/>
      <c r="O65" s="58">
        <v>1</v>
      </c>
      <c r="P65" s="58">
        <v>1</v>
      </c>
      <c r="Q65" s="58">
        <v>1</v>
      </c>
      <c r="R65" s="58">
        <v>1</v>
      </c>
      <c r="S65" s="58">
        <f>$AC$52</f>
        <v>0.7</v>
      </c>
      <c r="T65" s="58">
        <f>$AC$53</f>
        <v>0.5</v>
      </c>
      <c r="U65" s="58">
        <f>$AC$54</f>
        <v>0.6</v>
      </c>
      <c r="V65" s="58">
        <v>0</v>
      </c>
      <c r="W65" s="26">
        <v>0</v>
      </c>
    </row>
    <row r="66" spans="13:23" x14ac:dyDescent="0.25">
      <c r="M66" s="160" t="s">
        <v>8</v>
      </c>
      <c r="N66" s="160"/>
      <c r="O66" s="58">
        <v>1</v>
      </c>
      <c r="P66" s="58">
        <v>1</v>
      </c>
      <c r="Q66" s="58">
        <v>1</v>
      </c>
      <c r="R66" s="58">
        <f>$AD$55</f>
        <v>0.5</v>
      </c>
      <c r="S66" s="58">
        <f>$AE$52</f>
        <v>0.3</v>
      </c>
      <c r="T66" s="58">
        <f>$AE$53</f>
        <v>0</v>
      </c>
      <c r="U66" s="58">
        <f>$AE$54</f>
        <v>0</v>
      </c>
      <c r="V66" s="58">
        <v>0</v>
      </c>
      <c r="W66" s="26">
        <v>0</v>
      </c>
    </row>
    <row r="67" spans="13:23" x14ac:dyDescent="0.25">
      <c r="M67" s="160" t="s">
        <v>9</v>
      </c>
      <c r="N67" s="160"/>
      <c r="O67" s="58">
        <v>1</v>
      </c>
      <c r="P67" s="58">
        <v>1</v>
      </c>
      <c r="Q67" s="58">
        <v>1</v>
      </c>
      <c r="R67" s="58">
        <f>$AD$55</f>
        <v>0.5</v>
      </c>
      <c r="S67" s="58">
        <f>$AE$52</f>
        <v>0.3</v>
      </c>
      <c r="T67" s="58">
        <f>$AE$53</f>
        <v>0</v>
      </c>
      <c r="U67" s="58">
        <f>$AE$54</f>
        <v>0</v>
      </c>
      <c r="V67" s="58">
        <v>0</v>
      </c>
      <c r="W67" s="26">
        <v>0</v>
      </c>
    </row>
    <row r="68" spans="13:23" x14ac:dyDescent="0.25">
      <c r="M68" s="160" t="s">
        <v>7</v>
      </c>
      <c r="N68" s="160"/>
      <c r="O68" s="58">
        <v>1</v>
      </c>
      <c r="P68" s="58">
        <v>1</v>
      </c>
      <c r="Q68" s="58">
        <v>1</v>
      </c>
      <c r="R68" s="58">
        <f>$AD$55</f>
        <v>0.5</v>
      </c>
      <c r="S68" s="58">
        <f>$AE$52</f>
        <v>0.3</v>
      </c>
      <c r="T68" s="58">
        <f>$AE$53</f>
        <v>0</v>
      </c>
      <c r="U68" s="58">
        <f>$AE$54</f>
        <v>0</v>
      </c>
      <c r="V68" s="58">
        <v>1</v>
      </c>
      <c r="W68" s="26">
        <v>0</v>
      </c>
    </row>
    <row r="69" spans="13:23" x14ac:dyDescent="0.25">
      <c r="M69" s="160" t="s">
        <v>207</v>
      </c>
      <c r="N69" s="160"/>
      <c r="O69" s="26">
        <v>1</v>
      </c>
      <c r="P69" s="26">
        <v>1</v>
      </c>
      <c r="Q69" s="26">
        <v>1</v>
      </c>
      <c r="R69" s="26">
        <f>$AD$55</f>
        <v>0.5</v>
      </c>
      <c r="S69" s="58">
        <f>$AE$52</f>
        <v>0.3</v>
      </c>
      <c r="T69" s="58">
        <f>$AE$53</f>
        <v>0</v>
      </c>
      <c r="U69" s="58">
        <f>$AE$54</f>
        <v>0</v>
      </c>
      <c r="V69" s="26">
        <v>0</v>
      </c>
      <c r="W69" s="26">
        <v>1</v>
      </c>
    </row>
    <row r="70" spans="13:23" x14ac:dyDescent="0.25">
      <c r="M70" s="160" t="s">
        <v>12</v>
      </c>
      <c r="N70" s="160"/>
      <c r="O70" s="58">
        <v>1</v>
      </c>
      <c r="P70" s="58">
        <v>0</v>
      </c>
      <c r="Q70" s="58">
        <v>1</v>
      </c>
      <c r="R70" s="58">
        <v>0</v>
      </c>
      <c r="S70" s="58">
        <v>0</v>
      </c>
      <c r="T70" s="58">
        <v>0</v>
      </c>
      <c r="U70" s="58">
        <v>0</v>
      </c>
      <c r="V70" s="58">
        <v>0</v>
      </c>
      <c r="W70" s="26">
        <v>0</v>
      </c>
    </row>
  </sheetData>
  <mergeCells count="46">
    <mergeCell ref="L10:M10"/>
    <mergeCell ref="H12:K12"/>
    <mergeCell ref="H13:K13"/>
    <mergeCell ref="H14:K14"/>
    <mergeCell ref="M29:N29"/>
    <mergeCell ref="M30:N30"/>
    <mergeCell ref="M31:N31"/>
    <mergeCell ref="M32:N32"/>
    <mergeCell ref="M33:N33"/>
    <mergeCell ref="M35:N35"/>
    <mergeCell ref="M34:N34"/>
    <mergeCell ref="M40:N40"/>
    <mergeCell ref="M41:N41"/>
    <mergeCell ref="M42:N42"/>
    <mergeCell ref="M43:N43"/>
    <mergeCell ref="M44:N44"/>
    <mergeCell ref="M45:N45"/>
    <mergeCell ref="M46:N46"/>
    <mergeCell ref="M52:N52"/>
    <mergeCell ref="M53:N53"/>
    <mergeCell ref="M54:N54"/>
    <mergeCell ref="M66:N66"/>
    <mergeCell ref="M67:N67"/>
    <mergeCell ref="M68:N68"/>
    <mergeCell ref="M69:N69"/>
    <mergeCell ref="M55:N55"/>
    <mergeCell ref="M56:N56"/>
    <mergeCell ref="M57:N57"/>
    <mergeCell ref="M58:N58"/>
    <mergeCell ref="M64:N64"/>
    <mergeCell ref="M70:N70"/>
    <mergeCell ref="Z29:AA29"/>
    <mergeCell ref="Z30:AA30"/>
    <mergeCell ref="Z31:AA31"/>
    <mergeCell ref="Z32:AA32"/>
    <mergeCell ref="Z33:AA33"/>
    <mergeCell ref="Z34:AA34"/>
    <mergeCell ref="Z35:AA35"/>
    <mergeCell ref="Z42:AA42"/>
    <mergeCell ref="Z43:AA43"/>
    <mergeCell ref="Z44:AA44"/>
    <mergeCell ref="Z45:AA45"/>
    <mergeCell ref="Z46:AA46"/>
    <mergeCell ref="Z47:AA47"/>
    <mergeCell ref="Z48:AA48"/>
    <mergeCell ref="M65:N6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10</vt:i4>
      </vt:variant>
    </vt:vector>
  </HeadingPairs>
  <TitlesOfParts>
    <vt:vector size="16" baseType="lpstr">
      <vt:lpstr>ISTRUZIONI</vt:lpstr>
      <vt:lpstr>MATERIALI</vt:lpstr>
      <vt:lpstr>ANALISI DEI CARICHI</vt:lpstr>
      <vt:lpstr>COMBINAZIONI</vt:lpstr>
      <vt:lpstr>TABELLE NTC</vt:lpstr>
      <vt:lpstr>dati nascosti</vt:lpstr>
      <vt:lpstr>a</vt:lpstr>
      <vt:lpstr>CAS</vt:lpstr>
      <vt:lpstr>CATEG</vt:lpstr>
      <vt:lpstr>COMB</vt:lpstr>
      <vt:lpstr>COMBO</vt:lpstr>
      <vt:lpstr>folla</vt:lpstr>
      <vt:lpstr>NEVE</vt:lpstr>
      <vt:lpstr>pav</vt:lpstr>
      <vt:lpstr>tipoca</vt:lpstr>
      <vt:lpstr>tipocar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Cicchini</dc:creator>
  <cp:lastModifiedBy>Nicla</cp:lastModifiedBy>
  <cp:lastPrinted>2015-01-15T00:09:23Z</cp:lastPrinted>
  <dcterms:created xsi:type="dcterms:W3CDTF">2014-12-28T14:42:38Z</dcterms:created>
  <dcterms:modified xsi:type="dcterms:W3CDTF">2016-03-29T14:15:54Z</dcterms:modified>
</cp:coreProperties>
</file>