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MPUTER\Dropbox\LAVORI DAVIDE\17.LEONARDO RIGAZZI\06- Comune di Giulianova - Piscina\PROGETTAZIONE\ORIGINALI\1.CALCOLAZIONI\1.MODELLO\MODELLO PISCINA PICCOLA\"/>
    </mc:Choice>
  </mc:AlternateContent>
  <bookViews>
    <workbookView xWindow="0" yWindow="0" windowWidth="23040" windowHeight="921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45" i="1"/>
  <c r="C129" i="1"/>
  <c r="C140" i="1"/>
  <c r="C99" i="1"/>
  <c r="C55" i="1"/>
  <c r="C185" i="1"/>
  <c r="C184" i="1"/>
  <c r="C183" i="1"/>
  <c r="C179" i="1"/>
  <c r="C186" i="1" l="1"/>
  <c r="C98" i="1"/>
  <c r="A125" i="1" s="1"/>
  <c r="A141" i="1" s="1"/>
  <c r="A157" i="1" s="1"/>
  <c r="C97" i="1"/>
  <c r="C116" i="1" s="1"/>
  <c r="A92" i="1"/>
  <c r="C90" i="1"/>
  <c r="C100" i="1"/>
  <c r="C54" i="1"/>
  <c r="A81" i="1" s="1"/>
  <c r="C53" i="1"/>
  <c r="C72" i="1" s="1"/>
  <c r="C46" i="1"/>
  <c r="A48" i="1"/>
  <c r="C57" i="1" l="1"/>
  <c r="C70" i="1"/>
  <c r="C101" i="1"/>
  <c r="C114" i="1"/>
  <c r="C102" i="1"/>
  <c r="C56" i="1"/>
  <c r="C58" i="1"/>
  <c r="C59" i="1" s="1"/>
  <c r="C66" i="1" l="1"/>
  <c r="D88" i="1" s="1"/>
  <c r="B60" i="1"/>
  <c r="C103" i="1"/>
  <c r="C112" i="1"/>
  <c r="A128" i="1" s="1"/>
  <c r="C108" i="1"/>
  <c r="C106" i="1"/>
  <c r="C64" i="1"/>
  <c r="C68" i="1"/>
  <c r="A84" i="1" s="1"/>
  <c r="C62" i="1"/>
  <c r="C85" i="1" s="1"/>
  <c r="C80" i="1" l="1"/>
  <c r="C71" i="1"/>
  <c r="B81" i="1" s="1"/>
  <c r="C115" i="1"/>
  <c r="C124" i="1"/>
  <c r="B104" i="1"/>
  <c r="C110" i="1"/>
  <c r="D132" i="1" s="1"/>
  <c r="C178" i="1" l="1"/>
  <c r="C180" i="1" s="1"/>
  <c r="C156" i="1"/>
  <c r="C177" i="1" s="1"/>
  <c r="D81" i="1"/>
  <c r="B141" i="1"/>
  <c r="B125" i="1"/>
  <c r="B157" i="1" s="1"/>
  <c r="D157" i="1" l="1"/>
  <c r="C176" i="1"/>
  <c r="D141" i="1"/>
  <c r="C175" i="1"/>
  <c r="D125" i="1"/>
</calcChain>
</file>

<file path=xl/sharedStrings.xml><?xml version="1.0" encoding="utf-8"?>
<sst xmlns="http://schemas.openxmlformats.org/spreadsheetml/2006/main" count="189" uniqueCount="95">
  <si>
    <t>L</t>
  </si>
  <si>
    <t>H</t>
  </si>
  <si>
    <t>M</t>
  </si>
  <si>
    <t>m0/M</t>
  </si>
  <si>
    <t>L/H</t>
  </si>
  <si>
    <t>m1/M</t>
  </si>
  <si>
    <t>h0/H</t>
  </si>
  <si>
    <t>h1/H</t>
  </si>
  <si>
    <t>2L/H</t>
  </si>
  <si>
    <t>P</t>
  </si>
  <si>
    <t>m</t>
  </si>
  <si>
    <t>kg</t>
  </si>
  <si>
    <t xml:space="preserve"> Semilunghezza della vasca nella direzione del sisma</t>
  </si>
  <si>
    <t>altezza del liquido</t>
  </si>
  <si>
    <t>massa liquida</t>
  </si>
  <si>
    <t>peso del liquido</t>
  </si>
  <si>
    <t>Rapporto di forma</t>
  </si>
  <si>
    <t>Rapporto di forma inverso</t>
  </si>
  <si>
    <t>H/L</t>
  </si>
  <si>
    <t>→</t>
  </si>
  <si>
    <t>sisma direzione X</t>
  </si>
  <si>
    <t>Limite serbatoio alto/basso</t>
  </si>
  <si>
    <t>se 2L/H&gt; 1,33 (SERBATOIO BASSO)</t>
  </si>
  <si>
    <t>se 2L/H&lt; 1,33 (SERBATOIO ALTO)</t>
  </si>
  <si>
    <t>T1</t>
  </si>
  <si>
    <t>k1</t>
  </si>
  <si>
    <t>dmax</t>
  </si>
  <si>
    <t>-</t>
  </si>
  <si>
    <t>s</t>
  </si>
  <si>
    <t>N/m</t>
  </si>
  <si>
    <t>N</t>
  </si>
  <si>
    <t>Lunghezza della vasca in direzione x</t>
  </si>
  <si>
    <t>Lunghezza della vasca in direzione y</t>
  </si>
  <si>
    <t>massa impulsiva %</t>
  </si>
  <si>
    <t>massa conventtiva %</t>
  </si>
  <si>
    <t>Altezza vasca</t>
  </si>
  <si>
    <t>Altezza dell'onda rispetto al pelo libero (norme NZSEE)</t>
  </si>
  <si>
    <t>Altezza impulsiva %</t>
  </si>
  <si>
    <t>Altezza convettiva %</t>
  </si>
  <si>
    <t>Periodo fondamentale della massa convettiva</t>
  </si>
  <si>
    <t>Rigidezza della molla equivalente (oscillatore semplice) della massa convettiva</t>
  </si>
  <si>
    <t>Analisi in direzione X</t>
  </si>
  <si>
    <t>ANALISI DI HOUSNER PER IL FENOMENO DELLO SLOSHING PER VASCHE RETTANGOLARI</t>
  </si>
  <si>
    <t>Analisi in direzione Y</t>
  </si>
  <si>
    <t>↓</t>
  </si>
  <si>
    <t>sisma direzione Y</t>
  </si>
  <si>
    <t>M1 [kg]</t>
  </si>
  <si>
    <t>M0 [kg]</t>
  </si>
  <si>
    <t>H [m]</t>
  </si>
  <si>
    <t>h0 [m]</t>
  </si>
  <si>
    <t>h1 [m]</t>
  </si>
  <si>
    <t>◊</t>
  </si>
  <si>
    <t>Report analisi in direzione x</t>
  </si>
  <si>
    <t>Report analisi in direzione y</t>
  </si>
  <si>
    <t>accelerazione  di T1 adimensionale S(T1),x</t>
  </si>
  <si>
    <t>accelerazione  di T1 adimensionale S(T1),y</t>
  </si>
  <si>
    <t>Scelta progettuale dir x</t>
  </si>
  <si>
    <t>Scelta progettuale dir y</t>
  </si>
  <si>
    <t>k1/2 [N/m]</t>
  </si>
  <si>
    <t>Modulo elastico ipotizzato</t>
  </si>
  <si>
    <t>Mpa</t>
  </si>
  <si>
    <t>E</t>
  </si>
  <si>
    <t>Lx</t>
  </si>
  <si>
    <t>Ly</t>
  </si>
  <si>
    <t xml:space="preserve"> EA/L=k*1</t>
  </si>
  <si>
    <t>Area  molla x</t>
  </si>
  <si>
    <t>numero molle dir x</t>
  </si>
  <si>
    <t>numero molle dir y</t>
  </si>
  <si>
    <t>nx</t>
  </si>
  <si>
    <t>ny</t>
  </si>
  <si>
    <t>Ax</t>
  </si>
  <si>
    <t>Area  molla y</t>
  </si>
  <si>
    <t>Ay</t>
  </si>
  <si>
    <r>
      <t>mm</t>
    </r>
    <r>
      <rPr>
        <sz val="11"/>
        <color theme="1"/>
        <rFont val="Calibri"/>
        <family val="2"/>
      </rPr>
      <t>²</t>
    </r>
  </si>
  <si>
    <t>Calcolo della sezione delle molle modellate</t>
  </si>
  <si>
    <t>Mconv</t>
  </si>
  <si>
    <t>Mimp</t>
  </si>
  <si>
    <t>Perimetro piscina</t>
  </si>
  <si>
    <t>p</t>
  </si>
  <si>
    <t>Massa impulsiva spalmata</t>
  </si>
  <si>
    <t>m,imp</t>
  </si>
  <si>
    <t>Massa covettiva</t>
  </si>
  <si>
    <t>Massa impulsiva</t>
  </si>
  <si>
    <t>Calcolo delle spinte idrostatiche</t>
  </si>
  <si>
    <t>Spinta acqua</t>
  </si>
  <si>
    <t>quota 0,7m (applicazione massa impulsiva)</t>
  </si>
  <si>
    <t>S, H2O (0,7m)</t>
  </si>
  <si>
    <t>Coeff. Riduttivo</t>
  </si>
  <si>
    <t>c,sup (0,7m)</t>
  </si>
  <si>
    <t>Massa del CLS non considerata nell'analisi dinamica</t>
  </si>
  <si>
    <t>Spinta sul fondo</t>
  </si>
  <si>
    <t>Spinta H2O</t>
  </si>
  <si>
    <t>Peso H2O</t>
  </si>
  <si>
    <t>Semi-lunghezza molle dir x</t>
  </si>
  <si>
    <t>Semi-lunghezza molle dir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</si>
</sst>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4"/>
      <color theme="1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medium">
        <color indexed="64"/>
      </right>
      <top/>
      <bottom style="medium">
        <color theme="4" tint="0.3999450666829432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ck">
        <color auto="1"/>
      </right>
      <top/>
      <bottom style="slantDashDot">
        <color indexed="64"/>
      </bottom>
      <diagonal/>
    </border>
    <border>
      <left style="thick">
        <color auto="1"/>
      </left>
      <right style="medium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auto="1"/>
      </right>
      <top/>
      <bottom style="slantDashDot">
        <color indexed="64"/>
      </bottom>
      <diagonal/>
    </border>
    <border>
      <left style="medium">
        <color rgb="FF00B050"/>
      </left>
      <right/>
      <top style="slantDashDot">
        <color indexed="64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 style="thick">
        <color auto="1"/>
      </right>
      <top/>
      <bottom style="thin">
        <color indexed="64"/>
      </bottom>
      <diagonal/>
    </border>
    <border>
      <left style="medium">
        <color rgb="FF00B050"/>
      </left>
      <right/>
      <top/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2" borderId="3" xfId="0" applyFill="1" applyBorder="1"/>
    <xf numFmtId="0" fontId="0" fillId="2" borderId="5" xfId="0" applyFill="1" applyBorder="1"/>
    <xf numFmtId="0" fontId="0" fillId="2" borderId="8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3" borderId="2" xfId="0" applyFill="1" applyBorder="1"/>
    <xf numFmtId="0" fontId="0" fillId="3" borderId="7" xfId="0" applyFill="1" applyBorder="1"/>
    <xf numFmtId="0" fontId="2" fillId="3" borderId="0" xfId="0" applyFont="1" applyFill="1" applyBorder="1"/>
    <xf numFmtId="0" fontId="0" fillId="0" borderId="0" xfId="0" applyFont="1" applyAlignment="1"/>
    <xf numFmtId="0" fontId="4" fillId="3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64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4" xfId="0" applyBorder="1"/>
    <xf numFmtId="1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2" fontId="2" fillId="0" borderId="27" xfId="0" applyNumberFormat="1" applyFont="1" applyBorder="1" applyAlignment="1">
      <alignment horizontal="right" vertical="center"/>
    </xf>
    <xf numFmtId="0" fontId="0" fillId="4" borderId="2" xfId="0" applyFill="1" applyBorder="1"/>
    <xf numFmtId="0" fontId="0" fillId="4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6" xfId="0" applyFill="1" applyBorder="1"/>
    <xf numFmtId="0" fontId="0" fillId="2" borderId="7" xfId="0" applyFill="1" applyBorder="1"/>
    <xf numFmtId="2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/>
    <xf numFmtId="0" fontId="11" fillId="0" borderId="0" xfId="0" applyFont="1"/>
    <xf numFmtId="0" fontId="3" fillId="0" borderId="0" xfId="0" applyFont="1" applyAlignment="1">
      <alignment horizont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62</xdr:row>
      <xdr:rowOff>57150</xdr:rowOff>
    </xdr:from>
    <xdr:to>
      <xdr:col>0</xdr:col>
      <xdr:colOff>2305051</xdr:colOff>
      <xdr:row>62</xdr:row>
      <xdr:rowOff>884802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1" y="4076700"/>
          <a:ext cx="2171700" cy="827652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64</xdr:row>
      <xdr:rowOff>59513</xdr:rowOff>
    </xdr:from>
    <xdr:to>
      <xdr:col>0</xdr:col>
      <xdr:colOff>2705100</xdr:colOff>
      <xdr:row>64</xdr:row>
      <xdr:rowOff>838064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5031563"/>
          <a:ext cx="2390775" cy="778551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72</xdr:row>
      <xdr:rowOff>19051</xdr:rowOff>
    </xdr:from>
    <xdr:to>
      <xdr:col>0</xdr:col>
      <xdr:colOff>1781175</xdr:colOff>
      <xdr:row>72</xdr:row>
      <xdr:rowOff>691961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8625" y="8305801"/>
          <a:ext cx="1352550" cy="67291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66</xdr:row>
      <xdr:rowOff>104775</xdr:rowOff>
    </xdr:from>
    <xdr:to>
      <xdr:col>0</xdr:col>
      <xdr:colOff>3272867</xdr:colOff>
      <xdr:row>66</xdr:row>
      <xdr:rowOff>561975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1450" y="7839075"/>
          <a:ext cx="3101417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66</xdr:row>
      <xdr:rowOff>590549</xdr:rowOff>
    </xdr:from>
    <xdr:to>
      <xdr:col>0</xdr:col>
      <xdr:colOff>3343275</xdr:colOff>
      <xdr:row>66</xdr:row>
      <xdr:rowOff>1058693</xdr:rowOff>
    </xdr:to>
    <xdr:pic>
      <xdr:nvPicPr>
        <xdr:cNvPr id="6" name="Immagine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7205" t="2228" b="1"/>
        <a:stretch/>
      </xdr:blipFill>
      <xdr:spPr>
        <a:xfrm>
          <a:off x="57150" y="8324849"/>
          <a:ext cx="3286125" cy="468144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68</xdr:row>
      <xdr:rowOff>28574</xdr:rowOff>
    </xdr:from>
    <xdr:to>
      <xdr:col>0</xdr:col>
      <xdr:colOff>2041560</xdr:colOff>
      <xdr:row>68</xdr:row>
      <xdr:rowOff>1142999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9075" y="15325724"/>
          <a:ext cx="1822485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1390650</xdr:colOff>
      <xdr:row>7</xdr:row>
      <xdr:rowOff>137374</xdr:rowOff>
    </xdr:from>
    <xdr:to>
      <xdr:col>2</xdr:col>
      <xdr:colOff>799379</xdr:colOff>
      <xdr:row>19</xdr:row>
      <xdr:rowOff>85315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90650" y="1937599"/>
          <a:ext cx="3952154" cy="2243466"/>
        </a:xfrm>
        <a:prstGeom prst="rect">
          <a:avLst/>
        </a:prstGeom>
      </xdr:spPr>
    </xdr:pic>
    <xdr:clientData/>
  </xdr:twoCellAnchor>
  <xdr:twoCellAnchor editAs="oneCell">
    <xdr:from>
      <xdr:col>0</xdr:col>
      <xdr:colOff>1266824</xdr:colOff>
      <xdr:row>20</xdr:row>
      <xdr:rowOff>119397</xdr:rowOff>
    </xdr:from>
    <xdr:to>
      <xdr:col>2</xdr:col>
      <xdr:colOff>962024</xdr:colOff>
      <xdr:row>44</xdr:row>
      <xdr:rowOff>84516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66824" y="4405647"/>
          <a:ext cx="4238625" cy="4537119"/>
        </a:xfrm>
        <a:prstGeom prst="rect">
          <a:avLst/>
        </a:prstGeom>
      </xdr:spPr>
    </xdr:pic>
    <xdr:clientData/>
  </xdr:twoCellAnchor>
  <xdr:oneCellAnchor>
    <xdr:from>
      <xdr:col>0</xdr:col>
      <xdr:colOff>133351</xdr:colOff>
      <xdr:row>106</xdr:row>
      <xdr:rowOff>57150</xdr:rowOff>
    </xdr:from>
    <xdr:ext cx="2171700" cy="827652"/>
    <xdr:pic>
      <xdr:nvPicPr>
        <xdr:cNvPr id="16" name="Immagin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1" y="11991975"/>
          <a:ext cx="2171700" cy="827652"/>
        </a:xfrm>
        <a:prstGeom prst="rect">
          <a:avLst/>
        </a:prstGeom>
      </xdr:spPr>
    </xdr:pic>
    <xdr:clientData/>
  </xdr:oneCellAnchor>
  <xdr:oneCellAnchor>
    <xdr:from>
      <xdr:col>0</xdr:col>
      <xdr:colOff>314325</xdr:colOff>
      <xdr:row>108</xdr:row>
      <xdr:rowOff>59513</xdr:rowOff>
    </xdr:from>
    <xdr:ext cx="2390775" cy="778551"/>
    <xdr:pic>
      <xdr:nvPicPr>
        <xdr:cNvPr id="17" name="Immagin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13137338"/>
          <a:ext cx="2390775" cy="778551"/>
        </a:xfrm>
        <a:prstGeom prst="rect">
          <a:avLst/>
        </a:prstGeom>
      </xdr:spPr>
    </xdr:pic>
    <xdr:clientData/>
  </xdr:oneCellAnchor>
  <xdr:oneCellAnchor>
    <xdr:from>
      <xdr:col>0</xdr:col>
      <xdr:colOff>428625</xdr:colOff>
      <xdr:row>116</xdr:row>
      <xdr:rowOff>19051</xdr:rowOff>
    </xdr:from>
    <xdr:ext cx="1352550" cy="672910"/>
    <xdr:pic>
      <xdr:nvPicPr>
        <xdr:cNvPr id="18" name="Immagine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8625" y="17745076"/>
          <a:ext cx="1352550" cy="672910"/>
        </a:xfrm>
        <a:prstGeom prst="rect">
          <a:avLst/>
        </a:prstGeom>
      </xdr:spPr>
    </xdr:pic>
    <xdr:clientData/>
  </xdr:oneCellAnchor>
  <xdr:oneCellAnchor>
    <xdr:from>
      <xdr:col>0</xdr:col>
      <xdr:colOff>171450</xdr:colOff>
      <xdr:row>110</xdr:row>
      <xdr:rowOff>104775</xdr:rowOff>
    </xdr:from>
    <xdr:ext cx="3101417" cy="457200"/>
    <xdr:pic>
      <xdr:nvPicPr>
        <xdr:cNvPr id="19" name="Immagine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1450" y="14325600"/>
          <a:ext cx="3101417" cy="457200"/>
        </a:xfrm>
        <a:prstGeom prst="rect">
          <a:avLst/>
        </a:prstGeom>
      </xdr:spPr>
    </xdr:pic>
    <xdr:clientData/>
  </xdr:oneCellAnchor>
  <xdr:oneCellAnchor>
    <xdr:from>
      <xdr:col>0</xdr:col>
      <xdr:colOff>57150</xdr:colOff>
      <xdr:row>110</xdr:row>
      <xdr:rowOff>590549</xdr:rowOff>
    </xdr:from>
    <xdr:ext cx="3286125" cy="468144"/>
    <xdr:pic>
      <xdr:nvPicPr>
        <xdr:cNvPr id="20" name="Immagine 19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7205" t="2228" b="1"/>
        <a:stretch/>
      </xdr:blipFill>
      <xdr:spPr>
        <a:xfrm>
          <a:off x="57150" y="14811374"/>
          <a:ext cx="3286125" cy="468144"/>
        </a:xfrm>
        <a:prstGeom prst="rect">
          <a:avLst/>
        </a:prstGeom>
      </xdr:spPr>
    </xdr:pic>
    <xdr:clientData/>
  </xdr:oneCellAnchor>
  <xdr:oneCellAnchor>
    <xdr:from>
      <xdr:col>0</xdr:col>
      <xdr:colOff>180975</xdr:colOff>
      <xdr:row>112</xdr:row>
      <xdr:rowOff>142874</xdr:rowOff>
    </xdr:from>
    <xdr:ext cx="1822485" cy="1114425"/>
    <xdr:pic>
      <xdr:nvPicPr>
        <xdr:cNvPr id="21" name="Immagine 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0975" y="15659099"/>
          <a:ext cx="1822485" cy="1114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showGridLines="0" showRowColHeaders="0" tabSelected="1" workbookViewId="0">
      <selection sqref="A1:D1"/>
    </sheetView>
  </sheetViews>
  <sheetFormatPr defaultRowHeight="15" x14ac:dyDescent="0.25"/>
  <cols>
    <col min="1" max="1" width="52.42578125" customWidth="1"/>
    <col min="2" max="2" width="15.7109375" customWidth="1"/>
    <col min="3" max="3" width="18.140625" customWidth="1"/>
    <col min="4" max="4" width="15.42578125" customWidth="1"/>
    <col min="5" max="5" width="13.85546875" customWidth="1"/>
    <col min="6" max="6" width="13" customWidth="1"/>
    <col min="7" max="7" width="16.42578125" customWidth="1"/>
  </cols>
  <sheetData>
    <row r="1" spans="1:6" x14ac:dyDescent="0.25">
      <c r="A1" s="75" t="s">
        <v>42</v>
      </c>
      <c r="B1" s="76"/>
      <c r="C1" s="76"/>
      <c r="D1" s="77"/>
      <c r="E1" s="25"/>
      <c r="F1" s="25"/>
    </row>
    <row r="2" spans="1:6" ht="15.75" thickBot="1" x14ac:dyDescent="0.3">
      <c r="A2" s="17"/>
    </row>
    <row r="3" spans="1:6" ht="16.5" thickTop="1" thickBot="1" x14ac:dyDescent="0.3">
      <c r="A3" s="17" t="s">
        <v>31</v>
      </c>
      <c r="B3" s="20">
        <v>5.5</v>
      </c>
      <c r="C3" s="3" t="s">
        <v>10</v>
      </c>
    </row>
    <row r="4" spans="1:6" ht="16.5" thickTop="1" thickBot="1" x14ac:dyDescent="0.3">
      <c r="A4" s="17" t="s">
        <v>32</v>
      </c>
      <c r="B4" s="20">
        <v>12</v>
      </c>
      <c r="C4" s="3" t="s">
        <v>10</v>
      </c>
    </row>
    <row r="5" spans="1:6" ht="16.5" thickTop="1" thickBot="1" x14ac:dyDescent="0.3">
      <c r="A5" s="17" t="s">
        <v>35</v>
      </c>
      <c r="B5" s="20">
        <v>1.5</v>
      </c>
      <c r="C5" s="3" t="s">
        <v>10</v>
      </c>
    </row>
    <row r="6" spans="1:6" ht="16.5" thickTop="1" thickBot="1" x14ac:dyDescent="0.3">
      <c r="A6" s="17" t="s">
        <v>54</v>
      </c>
      <c r="B6" s="20">
        <v>0.03</v>
      </c>
      <c r="C6" s="3" t="s">
        <v>27</v>
      </c>
    </row>
    <row r="7" spans="1:6" ht="16.5" thickTop="1" thickBot="1" x14ac:dyDescent="0.3">
      <c r="A7" s="17" t="s">
        <v>55</v>
      </c>
      <c r="B7" s="20">
        <v>0.05</v>
      </c>
      <c r="C7" s="3" t="s">
        <v>27</v>
      </c>
    </row>
    <row r="8" spans="1:6" ht="15.75" thickTop="1" x14ac:dyDescent="0.25">
      <c r="A8" s="17"/>
      <c r="B8" s="21"/>
      <c r="C8" s="3"/>
    </row>
    <row r="9" spans="1:6" x14ac:dyDescent="0.25">
      <c r="A9" s="17"/>
      <c r="B9" s="21"/>
      <c r="C9" s="3"/>
    </row>
    <row r="10" spans="1:6" x14ac:dyDescent="0.25">
      <c r="A10" s="17"/>
      <c r="B10" s="21"/>
      <c r="C10" s="3"/>
    </row>
    <row r="11" spans="1:6" x14ac:dyDescent="0.25">
      <c r="A11" s="17"/>
      <c r="B11" s="21"/>
      <c r="C11" s="3"/>
    </row>
    <row r="12" spans="1:6" x14ac:dyDescent="0.25">
      <c r="A12" s="17"/>
      <c r="B12" s="21"/>
      <c r="C12" s="3"/>
    </row>
    <row r="13" spans="1:6" x14ac:dyDescent="0.25">
      <c r="A13" s="17"/>
      <c r="B13" s="21"/>
      <c r="C13" s="3"/>
    </row>
    <row r="14" spans="1:6" x14ac:dyDescent="0.25">
      <c r="A14" s="17"/>
      <c r="B14" s="21"/>
      <c r="C14" s="3"/>
    </row>
    <row r="15" spans="1:6" x14ac:dyDescent="0.25">
      <c r="A15" s="17"/>
      <c r="B15" s="21"/>
      <c r="C15" s="3"/>
    </row>
    <row r="16" spans="1:6" x14ac:dyDescent="0.25">
      <c r="A16" s="17"/>
      <c r="B16" s="21"/>
      <c r="C16" s="3"/>
    </row>
    <row r="17" spans="1:3" x14ac:dyDescent="0.25">
      <c r="A17" s="17"/>
      <c r="B17" s="21"/>
      <c r="C17" s="3"/>
    </row>
    <row r="18" spans="1:3" x14ac:dyDescent="0.25">
      <c r="A18" s="17"/>
      <c r="B18" s="21"/>
      <c r="C18" s="3"/>
    </row>
    <row r="19" spans="1:3" x14ac:dyDescent="0.25">
      <c r="A19" s="17"/>
      <c r="B19" s="21"/>
      <c r="C19" s="3"/>
    </row>
    <row r="20" spans="1:3" x14ac:dyDescent="0.25">
      <c r="A20" s="17"/>
      <c r="B20" s="21"/>
      <c r="C20" s="3"/>
    </row>
    <row r="21" spans="1:3" x14ac:dyDescent="0.25">
      <c r="A21" s="17"/>
      <c r="B21" s="21"/>
      <c r="C21" s="3"/>
    </row>
    <row r="22" spans="1:3" x14ac:dyDescent="0.25">
      <c r="A22" s="17"/>
      <c r="B22" s="21"/>
      <c r="C22" s="3"/>
    </row>
    <row r="23" spans="1:3" x14ac:dyDescent="0.25">
      <c r="A23" s="17"/>
      <c r="B23" s="21"/>
      <c r="C23" s="3"/>
    </row>
    <row r="24" spans="1:3" x14ac:dyDescent="0.25">
      <c r="A24" s="17"/>
      <c r="B24" s="21"/>
      <c r="C24" s="3"/>
    </row>
    <row r="25" spans="1:3" x14ac:dyDescent="0.25">
      <c r="A25" s="17"/>
      <c r="B25" s="21"/>
      <c r="C25" s="3"/>
    </row>
    <row r="26" spans="1:3" x14ac:dyDescent="0.25">
      <c r="A26" s="17"/>
      <c r="B26" s="21"/>
      <c r="C26" s="3"/>
    </row>
    <row r="27" spans="1:3" x14ac:dyDescent="0.25">
      <c r="A27" s="17"/>
      <c r="B27" s="21"/>
      <c r="C27" s="3"/>
    </row>
    <row r="28" spans="1:3" x14ac:dyDescent="0.25">
      <c r="A28" s="17"/>
      <c r="B28" s="21"/>
      <c r="C28" s="3"/>
    </row>
    <row r="29" spans="1:3" x14ac:dyDescent="0.25">
      <c r="A29" s="17"/>
      <c r="B29" s="21"/>
      <c r="C29" s="3"/>
    </row>
    <row r="30" spans="1:3" x14ac:dyDescent="0.25">
      <c r="A30" s="17"/>
      <c r="B30" s="21"/>
      <c r="C30" s="3"/>
    </row>
    <row r="31" spans="1:3" x14ac:dyDescent="0.25">
      <c r="A31" s="17"/>
      <c r="B31" s="21"/>
      <c r="C31" s="3"/>
    </row>
    <row r="32" spans="1:3" x14ac:dyDescent="0.25">
      <c r="A32" s="17"/>
      <c r="B32" s="21"/>
      <c r="C32" s="3"/>
    </row>
    <row r="33" spans="1:4" x14ac:dyDescent="0.25">
      <c r="A33" s="17"/>
      <c r="B33" s="21"/>
      <c r="C33" s="3"/>
    </row>
    <row r="34" spans="1:4" x14ac:dyDescent="0.25">
      <c r="A34" s="17"/>
      <c r="B34" s="21"/>
      <c r="C34" s="3"/>
    </row>
    <row r="35" spans="1:4" x14ac:dyDescent="0.25">
      <c r="A35" s="17"/>
      <c r="B35" s="21"/>
      <c r="C35" s="3"/>
    </row>
    <row r="36" spans="1:4" x14ac:dyDescent="0.25">
      <c r="A36" s="17"/>
      <c r="B36" s="21"/>
      <c r="C36" s="3"/>
    </row>
    <row r="37" spans="1:4" x14ac:dyDescent="0.25">
      <c r="A37" s="17"/>
      <c r="B37" s="21"/>
      <c r="C37" s="3"/>
    </row>
    <row r="38" spans="1:4" x14ac:dyDescent="0.25">
      <c r="A38" s="17"/>
      <c r="B38" s="21"/>
      <c r="C38" s="3"/>
    </row>
    <row r="39" spans="1:4" x14ac:dyDescent="0.25">
      <c r="A39" s="17"/>
      <c r="B39" s="21"/>
      <c r="C39" s="3"/>
    </row>
    <row r="40" spans="1:4" x14ac:dyDescent="0.25">
      <c r="A40" s="17"/>
      <c r="B40" s="21"/>
      <c r="C40" s="3"/>
    </row>
    <row r="41" spans="1:4" x14ac:dyDescent="0.25">
      <c r="A41" s="17"/>
      <c r="B41" s="21"/>
      <c r="C41" s="3"/>
    </row>
    <row r="42" spans="1:4" x14ac:dyDescent="0.25">
      <c r="A42" s="17"/>
      <c r="B42" s="21"/>
      <c r="C42" s="3"/>
    </row>
    <row r="43" spans="1:4" x14ac:dyDescent="0.25">
      <c r="A43" s="17"/>
      <c r="B43" s="21"/>
      <c r="C43" s="3"/>
    </row>
    <row r="44" spans="1:4" x14ac:dyDescent="0.25">
      <c r="A44" s="17"/>
      <c r="B44" s="21"/>
      <c r="C44" s="3"/>
    </row>
    <row r="45" spans="1:4" x14ac:dyDescent="0.25">
      <c r="A45" s="17"/>
    </row>
    <row r="46" spans="1:4" ht="15.75" thickBot="1" x14ac:dyDescent="0.3">
      <c r="C46" s="3">
        <f>B3</f>
        <v>5.5</v>
      </c>
    </row>
    <row r="47" spans="1:4" x14ac:dyDescent="0.25">
      <c r="B47" s="9"/>
      <c r="C47" s="12"/>
      <c r="D47" s="6"/>
    </row>
    <row r="48" spans="1:4" x14ac:dyDescent="0.25">
      <c r="A48">
        <f>B4</f>
        <v>12</v>
      </c>
      <c r="B48" s="10"/>
      <c r="C48" s="16" t="s">
        <v>19</v>
      </c>
      <c r="D48" s="7"/>
    </row>
    <row r="49" spans="1:4" ht="15.75" x14ac:dyDescent="0.25">
      <c r="A49" s="26" t="s">
        <v>41</v>
      </c>
      <c r="B49" s="10"/>
      <c r="C49" s="14" t="s">
        <v>20</v>
      </c>
      <c r="D49" s="7"/>
    </row>
    <row r="50" spans="1:4" ht="15.75" thickBot="1" x14ac:dyDescent="0.3">
      <c r="B50" s="11"/>
      <c r="C50" s="13"/>
      <c r="D50" s="8"/>
    </row>
    <row r="53" spans="1:4" x14ac:dyDescent="0.25">
      <c r="A53" s="15" t="s">
        <v>12</v>
      </c>
      <c r="B53" t="s">
        <v>0</v>
      </c>
      <c r="C53" s="18">
        <f>B3/2</f>
        <v>2.75</v>
      </c>
      <c r="D53" t="s">
        <v>10</v>
      </c>
    </row>
    <row r="54" spans="1:4" x14ac:dyDescent="0.25">
      <c r="A54" s="5" t="s">
        <v>13</v>
      </c>
      <c r="B54" t="s">
        <v>1</v>
      </c>
      <c r="C54" s="18">
        <f>B5</f>
        <v>1.5</v>
      </c>
      <c r="D54" t="s">
        <v>10</v>
      </c>
    </row>
    <row r="55" spans="1:4" x14ac:dyDescent="0.25">
      <c r="A55" t="s">
        <v>14</v>
      </c>
      <c r="B55" t="s">
        <v>2</v>
      </c>
      <c r="C55" s="3">
        <f>B3*B4*B5*1000</f>
        <v>99000</v>
      </c>
      <c r="D55" t="s">
        <v>11</v>
      </c>
    </row>
    <row r="56" spans="1:4" x14ac:dyDescent="0.25">
      <c r="A56" t="s">
        <v>15</v>
      </c>
      <c r="B56" t="s">
        <v>9</v>
      </c>
      <c r="C56" s="3">
        <f>+C55*9.81</f>
        <v>971190</v>
      </c>
      <c r="D56" t="s">
        <v>30</v>
      </c>
    </row>
    <row r="57" spans="1:4" x14ac:dyDescent="0.25">
      <c r="A57" t="s">
        <v>16</v>
      </c>
      <c r="B57" t="s">
        <v>18</v>
      </c>
      <c r="C57" s="1">
        <f>C54/C53</f>
        <v>0.54545454545454541</v>
      </c>
      <c r="D57" t="s">
        <v>27</v>
      </c>
    </row>
    <row r="58" spans="1:4" x14ac:dyDescent="0.25">
      <c r="A58" t="s">
        <v>17</v>
      </c>
      <c r="B58" t="s">
        <v>4</v>
      </c>
      <c r="C58" s="1">
        <f>C53/C54</f>
        <v>1.8333333333333333</v>
      </c>
      <c r="D58" t="s">
        <v>27</v>
      </c>
    </row>
    <row r="59" spans="1:4" x14ac:dyDescent="0.25">
      <c r="A59" t="s">
        <v>21</v>
      </c>
      <c r="B59" t="s">
        <v>8</v>
      </c>
      <c r="C59" s="1">
        <f>2*C58</f>
        <v>3.6666666666666665</v>
      </c>
      <c r="D59" t="s">
        <v>27</v>
      </c>
    </row>
    <row r="60" spans="1:4" x14ac:dyDescent="0.25">
      <c r="A60" s="23" t="s">
        <v>22</v>
      </c>
      <c r="B60" s="72" t="str">
        <f>IF(C59&lt;1.33,"Tipologia: Serbatoio Alto","Tipologia: Serbatoio Basso")</f>
        <v>Tipologia: Serbatoio Basso</v>
      </c>
      <c r="C60" s="72"/>
    </row>
    <row r="61" spans="1:4" x14ac:dyDescent="0.25">
      <c r="A61" s="23" t="s">
        <v>23</v>
      </c>
      <c r="B61" s="72"/>
      <c r="C61" s="72"/>
    </row>
    <row r="62" spans="1:4" x14ac:dyDescent="0.25">
      <c r="A62" t="s">
        <v>33</v>
      </c>
      <c r="B62" s="69" t="s">
        <v>3</v>
      </c>
      <c r="C62" s="74">
        <f>TANH((3^0.5)*(C58))/((3^0.5)*(C58))</f>
        <v>0.3138210163624971</v>
      </c>
      <c r="D62" s="71" t="s">
        <v>27</v>
      </c>
    </row>
    <row r="63" spans="1:4" ht="75" customHeight="1" x14ac:dyDescent="0.25">
      <c r="B63" s="69"/>
      <c r="C63" s="74"/>
      <c r="D63" s="71"/>
    </row>
    <row r="64" spans="1:4" ht="15" customHeight="1" x14ac:dyDescent="0.25">
      <c r="A64" t="s">
        <v>34</v>
      </c>
      <c r="B64" s="69" t="s">
        <v>5</v>
      </c>
      <c r="C64" s="74">
        <f>(1/3)*((5/2)^0.5)*C58*TANH(((5/2)^0.5)*(1/C58))</f>
        <v>0.67397236923116988</v>
      </c>
      <c r="D64" s="71" t="s">
        <v>27</v>
      </c>
    </row>
    <row r="65" spans="1:6" ht="75" customHeight="1" x14ac:dyDescent="0.25">
      <c r="B65" s="69"/>
      <c r="C65" s="74"/>
      <c r="D65" s="71"/>
    </row>
    <row r="66" spans="1:6" x14ac:dyDescent="0.25">
      <c r="A66" t="s">
        <v>37</v>
      </c>
      <c r="B66" s="73" t="s">
        <v>6</v>
      </c>
      <c r="C66" s="74">
        <f>IF(C59&lt;1.33,0.5-0.09375*2*C58,3/8)</f>
        <v>0.375</v>
      </c>
      <c r="D66" s="71" t="s">
        <v>27</v>
      </c>
    </row>
    <row r="67" spans="1:6" ht="84.95" customHeight="1" x14ac:dyDescent="0.25">
      <c r="B67" s="73"/>
      <c r="C67" s="74"/>
      <c r="D67" s="71"/>
    </row>
    <row r="68" spans="1:6" ht="15" customHeight="1" x14ac:dyDescent="0.25">
      <c r="A68" t="s">
        <v>38</v>
      </c>
      <c r="B68" s="69" t="s">
        <v>7</v>
      </c>
      <c r="C68" s="74">
        <f>1-((COSH(((5/2)^0.5)*C58)-1)/((((5/2)^0.5)*C58)*SINH(((5/2)^0.5)*C58)))</f>
        <v>0.69105018671547203</v>
      </c>
      <c r="D68" s="71" t="s">
        <v>27</v>
      </c>
    </row>
    <row r="69" spans="1:6" ht="99.95" customHeight="1" x14ac:dyDescent="0.25">
      <c r="B69" s="69"/>
      <c r="C69" s="74"/>
      <c r="D69" s="71"/>
    </row>
    <row r="70" spans="1:6" x14ac:dyDescent="0.25">
      <c r="A70" t="s">
        <v>39</v>
      </c>
      <c r="B70" s="3" t="s">
        <v>24</v>
      </c>
      <c r="C70" s="1">
        <f>(2*PI()*(C53/9.81)^0.5)/(PI()/2*TANH(PI()*C54/(2*C53)))</f>
        <v>3.0489788034316452</v>
      </c>
      <c r="D70" s="22" t="s">
        <v>28</v>
      </c>
    </row>
    <row r="71" spans="1:6" ht="36.75" customHeight="1" x14ac:dyDescent="0.25">
      <c r="A71" s="24" t="s">
        <v>40</v>
      </c>
      <c r="B71" s="3" t="s">
        <v>25</v>
      </c>
      <c r="C71" s="27">
        <f>(C64*C55)/(C70/(2*PI()))^2</f>
        <v>283353.2597353413</v>
      </c>
      <c r="D71" s="22" t="s">
        <v>29</v>
      </c>
    </row>
    <row r="72" spans="1:6" x14ac:dyDescent="0.25">
      <c r="A72" t="s">
        <v>36</v>
      </c>
      <c r="B72" s="69" t="s">
        <v>26</v>
      </c>
      <c r="C72" s="70">
        <f>C53*B6/9.81</f>
        <v>8.4097859327217118E-3</v>
      </c>
      <c r="D72" s="71" t="s">
        <v>10</v>
      </c>
    </row>
    <row r="73" spans="1:6" ht="60" customHeight="1" x14ac:dyDescent="0.25">
      <c r="B73" s="69"/>
      <c r="C73" s="70"/>
      <c r="D73" s="71"/>
    </row>
    <row r="74" spans="1:6" ht="15" customHeight="1" x14ac:dyDescent="0.25">
      <c r="A74" s="68" t="s">
        <v>52</v>
      </c>
      <c r="B74" s="68"/>
      <c r="C74" s="68"/>
      <c r="D74" s="68"/>
    </row>
    <row r="75" spans="1:6" ht="15" customHeight="1" x14ac:dyDescent="0.25">
      <c r="B75" s="3"/>
      <c r="C75" s="1"/>
      <c r="D75" s="22"/>
    </row>
    <row r="76" spans="1:6" ht="15" customHeight="1" x14ac:dyDescent="0.25">
      <c r="B76" s="28"/>
      <c r="C76" s="29"/>
      <c r="D76" s="30"/>
    </row>
    <row r="77" spans="1:6" ht="15" customHeight="1" thickBot="1" x14ac:dyDescent="0.3">
      <c r="B77" s="32"/>
      <c r="C77" s="33"/>
      <c r="D77" s="49" t="s">
        <v>51</v>
      </c>
    </row>
    <row r="78" spans="1:6" ht="15" customHeight="1" x14ac:dyDescent="0.25">
      <c r="B78" s="28"/>
      <c r="C78" s="29"/>
      <c r="D78" s="30"/>
    </row>
    <row r="79" spans="1:6" ht="15" customHeight="1" thickBot="1" x14ac:dyDescent="0.3">
      <c r="B79" s="28" t="s">
        <v>58</v>
      </c>
      <c r="C79" s="29" t="s">
        <v>46</v>
      </c>
      <c r="D79" s="37" t="s">
        <v>58</v>
      </c>
    </row>
    <row r="80" spans="1:6" ht="15" customHeight="1" thickTop="1" thickBot="1" x14ac:dyDescent="0.3">
      <c r="A80" s="4" t="s">
        <v>48</v>
      </c>
      <c r="B80" s="34"/>
      <c r="C80" s="66">
        <f>C64*C55</f>
        <v>66723.26455388582</v>
      </c>
      <c r="D80" s="36"/>
      <c r="F80" s="2"/>
    </row>
    <row r="81" spans="1:6" ht="15" customHeight="1" thickBot="1" x14ac:dyDescent="0.3">
      <c r="A81" s="19">
        <f>C54</f>
        <v>1.5</v>
      </c>
      <c r="B81" s="40">
        <f>C71/2</f>
        <v>141676.62986767065</v>
      </c>
      <c r="C81" s="67"/>
      <c r="D81" s="38">
        <f>B81</f>
        <v>141676.62986767065</v>
      </c>
      <c r="F81" s="2"/>
    </row>
    <row r="82" spans="1:6" ht="15" customHeight="1" thickTop="1" x14ac:dyDescent="0.25">
      <c r="B82" s="41"/>
      <c r="C82" s="29"/>
      <c r="D82" s="30"/>
      <c r="F82" s="2"/>
    </row>
    <row r="83" spans="1:6" ht="15" customHeight="1" x14ac:dyDescent="0.25">
      <c r="A83" s="47" t="s">
        <v>50</v>
      </c>
      <c r="B83" s="41"/>
      <c r="C83" s="29"/>
      <c r="D83" s="30"/>
      <c r="F83" s="2"/>
    </row>
    <row r="84" spans="1:6" ht="15" customHeight="1" thickBot="1" x14ac:dyDescent="0.3">
      <c r="A84" s="48">
        <f>C54*C68</f>
        <v>1.036575280073208</v>
      </c>
      <c r="B84" s="41"/>
      <c r="C84" s="29" t="s">
        <v>47</v>
      </c>
      <c r="D84" s="30"/>
      <c r="F84" s="2"/>
    </row>
    <row r="85" spans="1:6" ht="15" customHeight="1" thickTop="1" x14ac:dyDescent="0.25">
      <c r="B85" s="42"/>
      <c r="C85" s="66">
        <f>C62*C55</f>
        <v>31068.280619887213</v>
      </c>
      <c r="D85" s="35"/>
      <c r="F85" s="2"/>
    </row>
    <row r="86" spans="1:6" ht="15" customHeight="1" thickBot="1" x14ac:dyDescent="0.3">
      <c r="A86" s="45"/>
      <c r="B86" s="41"/>
      <c r="C86" s="67"/>
      <c r="D86" s="44"/>
      <c r="F86" s="2"/>
    </row>
    <row r="87" spans="1:6" ht="15" customHeight="1" thickTop="1" x14ac:dyDescent="0.25">
      <c r="A87" s="46"/>
      <c r="B87" s="41"/>
      <c r="C87" s="29"/>
      <c r="D87" s="50" t="s">
        <v>49</v>
      </c>
      <c r="F87" s="2"/>
    </row>
    <row r="88" spans="1:6" ht="15" customHeight="1" thickBot="1" x14ac:dyDescent="0.3">
      <c r="A88" s="39"/>
      <c r="B88" s="43"/>
      <c r="C88" s="31"/>
      <c r="D88" s="52">
        <f>C54*C66</f>
        <v>0.5625</v>
      </c>
      <c r="F88" s="2"/>
    </row>
    <row r="89" spans="1:6" ht="15" customHeight="1" x14ac:dyDescent="0.25">
      <c r="B89" s="3"/>
      <c r="C89" s="1"/>
      <c r="D89" s="22"/>
    </row>
    <row r="90" spans="1:6" ht="15.75" thickBot="1" x14ac:dyDescent="0.3">
      <c r="C90" s="3">
        <f>B3</f>
        <v>5.5</v>
      </c>
    </row>
    <row r="91" spans="1:6" x14ac:dyDescent="0.25">
      <c r="B91" s="9"/>
      <c r="C91" s="53"/>
      <c r="D91" s="54"/>
    </row>
    <row r="92" spans="1:6" x14ac:dyDescent="0.25">
      <c r="A92">
        <f>B4</f>
        <v>12</v>
      </c>
      <c r="B92" s="55"/>
      <c r="C92" s="16" t="s">
        <v>44</v>
      </c>
      <c r="D92" s="56"/>
    </row>
    <row r="93" spans="1:6" ht="15.75" x14ac:dyDescent="0.25">
      <c r="A93" s="26" t="s">
        <v>43</v>
      </c>
      <c r="B93" s="55"/>
      <c r="C93" s="14" t="s">
        <v>45</v>
      </c>
      <c r="D93" s="56"/>
    </row>
    <row r="94" spans="1:6" ht="15.75" thickBot="1" x14ac:dyDescent="0.3">
      <c r="B94" s="57"/>
      <c r="C94" s="58"/>
      <c r="D94" s="8"/>
    </row>
    <row r="97" spans="1:4" x14ac:dyDescent="0.25">
      <c r="A97" s="15" t="s">
        <v>12</v>
      </c>
      <c r="B97" t="s">
        <v>0</v>
      </c>
      <c r="C97" s="18">
        <f>B4/2</f>
        <v>6</v>
      </c>
      <c r="D97" t="s">
        <v>10</v>
      </c>
    </row>
    <row r="98" spans="1:4" x14ac:dyDescent="0.25">
      <c r="A98" s="5" t="s">
        <v>13</v>
      </c>
      <c r="B98" t="s">
        <v>1</v>
      </c>
      <c r="C98" s="18">
        <f>B5</f>
        <v>1.5</v>
      </c>
      <c r="D98" t="s">
        <v>10</v>
      </c>
    </row>
    <row r="99" spans="1:4" x14ac:dyDescent="0.25">
      <c r="A99" t="s">
        <v>14</v>
      </c>
      <c r="B99" t="s">
        <v>2</v>
      </c>
      <c r="C99" s="3">
        <f>B3*B4*B5*1000</f>
        <v>99000</v>
      </c>
      <c r="D99" t="s">
        <v>11</v>
      </c>
    </row>
    <row r="100" spans="1:4" x14ac:dyDescent="0.25">
      <c r="A100" t="s">
        <v>15</v>
      </c>
      <c r="B100" t="s">
        <v>9</v>
      </c>
      <c r="C100" s="3">
        <f>+C99*9.81</f>
        <v>971190</v>
      </c>
      <c r="D100" t="s">
        <v>30</v>
      </c>
    </row>
    <row r="101" spans="1:4" x14ac:dyDescent="0.25">
      <c r="A101" t="s">
        <v>16</v>
      </c>
      <c r="B101" t="s">
        <v>18</v>
      </c>
      <c r="C101" s="1">
        <f>C98/C97</f>
        <v>0.25</v>
      </c>
      <c r="D101" t="s">
        <v>27</v>
      </c>
    </row>
    <row r="102" spans="1:4" x14ac:dyDescent="0.25">
      <c r="A102" t="s">
        <v>17</v>
      </c>
      <c r="B102" t="s">
        <v>4</v>
      </c>
      <c r="C102" s="1">
        <f>C97/C98</f>
        <v>4</v>
      </c>
      <c r="D102" t="s">
        <v>27</v>
      </c>
    </row>
    <row r="103" spans="1:4" x14ac:dyDescent="0.25">
      <c r="A103" t="s">
        <v>21</v>
      </c>
      <c r="B103" t="s">
        <v>8</v>
      </c>
      <c r="C103" s="1">
        <f>2*C102</f>
        <v>8</v>
      </c>
      <c r="D103" t="s">
        <v>27</v>
      </c>
    </row>
    <row r="104" spans="1:4" x14ac:dyDescent="0.25">
      <c r="A104" s="23" t="s">
        <v>22</v>
      </c>
      <c r="B104" s="72" t="str">
        <f>IF(C103&lt;1.33,"Tipologia: Serbatoio Alto","Tipologia: Serbatoio Basso")</f>
        <v>Tipologia: Serbatoio Basso</v>
      </c>
      <c r="C104" s="72"/>
    </row>
    <row r="105" spans="1:4" x14ac:dyDescent="0.25">
      <c r="A105" s="23" t="s">
        <v>23</v>
      </c>
      <c r="B105" s="72"/>
      <c r="C105" s="72"/>
    </row>
    <row r="106" spans="1:4" x14ac:dyDescent="0.25">
      <c r="A106" t="s">
        <v>33</v>
      </c>
      <c r="B106" s="69" t="s">
        <v>3</v>
      </c>
      <c r="C106" s="74">
        <f>TANH((3^0.5)*(C102))/((3^0.5)*(C102))</f>
        <v>0.14433729019002448</v>
      </c>
      <c r="D106" s="71" t="s">
        <v>27</v>
      </c>
    </row>
    <row r="107" spans="1:4" ht="75" customHeight="1" x14ac:dyDescent="0.25">
      <c r="B107" s="69"/>
      <c r="C107" s="74"/>
      <c r="D107" s="71"/>
    </row>
    <row r="108" spans="1:4" x14ac:dyDescent="0.25">
      <c r="A108" t="s">
        <v>34</v>
      </c>
      <c r="B108" s="69" t="s">
        <v>5</v>
      </c>
      <c r="C108" s="74">
        <f>(1/3)*((5/2)^0.5)*C102*TANH(((5/2)^0.5)*(1/C102))</f>
        <v>0.79248188448856183</v>
      </c>
      <c r="D108" s="71" t="s">
        <v>27</v>
      </c>
    </row>
    <row r="109" spans="1:4" ht="75" customHeight="1" x14ac:dyDescent="0.25">
      <c r="B109" s="69"/>
      <c r="C109" s="74"/>
      <c r="D109" s="71"/>
    </row>
    <row r="110" spans="1:4" x14ac:dyDescent="0.25">
      <c r="A110" t="s">
        <v>37</v>
      </c>
      <c r="B110" s="73" t="s">
        <v>6</v>
      </c>
      <c r="C110" s="74">
        <f>IF(C103&lt;1.33,0.5-0.09375*2*C102,3/8)</f>
        <v>0.375</v>
      </c>
      <c r="D110" s="71" t="s">
        <v>27</v>
      </c>
    </row>
    <row r="111" spans="1:4" ht="84.95" customHeight="1" x14ac:dyDescent="0.25">
      <c r="B111" s="73"/>
      <c r="C111" s="74"/>
      <c r="D111" s="71"/>
    </row>
    <row r="112" spans="1:4" x14ac:dyDescent="0.25">
      <c r="A112" t="s">
        <v>38</v>
      </c>
      <c r="B112" s="69" t="s">
        <v>7</v>
      </c>
      <c r="C112" s="74">
        <f>1-((COSH(((5/2)^0.5)*C102)-1)/((((5/2)^0.5)*C102)*SINH(((5/2)^0.5)*C102)))</f>
        <v>0.84245170874349995</v>
      </c>
      <c r="D112" s="71" t="s">
        <v>27</v>
      </c>
    </row>
    <row r="113" spans="1:4" ht="99.95" customHeight="1" x14ac:dyDescent="0.25">
      <c r="B113" s="69"/>
      <c r="C113" s="74"/>
      <c r="D113" s="71"/>
    </row>
    <row r="114" spans="1:4" x14ac:dyDescent="0.25">
      <c r="A114" t="s">
        <v>39</v>
      </c>
      <c r="B114" s="3" t="s">
        <v>24</v>
      </c>
      <c r="C114" s="1">
        <f>(2*PI()*(C97/9.81)^0.5)/(PI()/2*TANH(PI()*C98/(2*C97)))</f>
        <v>8.3713546394193799</v>
      </c>
      <c r="D114" s="22" t="s">
        <v>28</v>
      </c>
    </row>
    <row r="115" spans="1:4" ht="30" x14ac:dyDescent="0.25">
      <c r="A115" s="24" t="s">
        <v>40</v>
      </c>
      <c r="B115" s="3" t="s">
        <v>25</v>
      </c>
      <c r="C115" s="27">
        <f>(C108*C99)/(C114/(2*PI()))^2</f>
        <v>44197.000232248749</v>
      </c>
      <c r="D115" s="22" t="s">
        <v>29</v>
      </c>
    </row>
    <row r="116" spans="1:4" x14ac:dyDescent="0.25">
      <c r="A116" t="s">
        <v>36</v>
      </c>
      <c r="B116" s="69" t="s">
        <v>26</v>
      </c>
      <c r="C116" s="70">
        <f>B6*C97/9.81</f>
        <v>1.8348623853211007E-2</v>
      </c>
      <c r="D116" s="71" t="s">
        <v>10</v>
      </c>
    </row>
    <row r="117" spans="1:4" ht="60" customHeight="1" x14ac:dyDescent="0.25">
      <c r="B117" s="69"/>
      <c r="C117" s="70"/>
      <c r="D117" s="71"/>
    </row>
    <row r="118" spans="1:4" x14ac:dyDescent="0.25">
      <c r="A118" s="68" t="s">
        <v>53</v>
      </c>
      <c r="B118" s="68"/>
      <c r="C118" s="68"/>
      <c r="D118" s="68"/>
    </row>
    <row r="119" spans="1:4" x14ac:dyDescent="0.25">
      <c r="B119" s="3"/>
      <c r="C119" s="1"/>
      <c r="D119" s="22"/>
    </row>
    <row r="120" spans="1:4" x14ac:dyDescent="0.25">
      <c r="B120" s="28"/>
      <c r="C120" s="29"/>
      <c r="D120" s="30"/>
    </row>
    <row r="121" spans="1:4" ht="19.5" thickBot="1" x14ac:dyDescent="0.3">
      <c r="B121" s="32"/>
      <c r="C121" s="33"/>
      <c r="D121" s="49" t="s">
        <v>51</v>
      </c>
    </row>
    <row r="122" spans="1:4" x14ac:dyDescent="0.25">
      <c r="B122" s="28"/>
      <c r="C122" s="29"/>
      <c r="D122" s="30"/>
    </row>
    <row r="123" spans="1:4" ht="15.75" thickBot="1" x14ac:dyDescent="0.3">
      <c r="B123" s="28" t="s">
        <v>58</v>
      </c>
      <c r="C123" s="29" t="s">
        <v>46</v>
      </c>
      <c r="D123" s="37" t="s">
        <v>58</v>
      </c>
    </row>
    <row r="124" spans="1:4" ht="16.5" thickTop="1" thickBot="1" x14ac:dyDescent="0.3">
      <c r="A124" s="4" t="s">
        <v>48</v>
      </c>
      <c r="B124" s="34"/>
      <c r="C124" s="66">
        <f>C108*C99</f>
        <v>78455.706564367618</v>
      </c>
      <c r="D124" s="36"/>
    </row>
    <row r="125" spans="1:4" ht="15.75" thickBot="1" x14ac:dyDescent="0.3">
      <c r="A125" s="19">
        <f>C98</f>
        <v>1.5</v>
      </c>
      <c r="B125" s="40">
        <f>C115/2</f>
        <v>22098.500116124374</v>
      </c>
      <c r="C125" s="67"/>
      <c r="D125" s="38">
        <f>B125</f>
        <v>22098.500116124374</v>
      </c>
    </row>
    <row r="126" spans="1:4" ht="15.75" thickTop="1" x14ac:dyDescent="0.25">
      <c r="B126" s="41"/>
      <c r="C126" s="29"/>
      <c r="D126" s="30"/>
    </row>
    <row r="127" spans="1:4" x14ac:dyDescent="0.25">
      <c r="A127" s="47" t="s">
        <v>50</v>
      </c>
      <c r="B127" s="41"/>
      <c r="C127" s="29"/>
      <c r="D127" s="30"/>
    </row>
    <row r="128" spans="1:4" ht="15.75" thickBot="1" x14ac:dyDescent="0.3">
      <c r="A128" s="48">
        <f>C98*C112</f>
        <v>1.2636775631152499</v>
      </c>
      <c r="B128" s="41"/>
      <c r="C128" s="29" t="s">
        <v>47</v>
      </c>
      <c r="D128" s="30"/>
    </row>
    <row r="129" spans="1:4" ht="15.75" thickTop="1" x14ac:dyDescent="0.25">
      <c r="B129" s="42"/>
      <c r="C129" s="66">
        <f>C106*C99</f>
        <v>14289.391728812423</v>
      </c>
      <c r="D129" s="35"/>
    </row>
    <row r="130" spans="1:4" ht="15.75" thickBot="1" x14ac:dyDescent="0.3">
      <c r="A130" s="45"/>
      <c r="B130" s="41"/>
      <c r="C130" s="67"/>
      <c r="D130" s="44"/>
    </row>
    <row r="131" spans="1:4" ht="15.75" thickTop="1" x14ac:dyDescent="0.25">
      <c r="A131" s="46"/>
      <c r="B131" s="41"/>
      <c r="C131" s="29"/>
      <c r="D131" s="50" t="s">
        <v>49</v>
      </c>
    </row>
    <row r="132" spans="1:4" ht="15.75" thickBot="1" x14ac:dyDescent="0.3">
      <c r="A132" s="39"/>
      <c r="B132" s="43"/>
      <c r="C132" s="31"/>
      <c r="D132" s="52">
        <f>C98*C110</f>
        <v>0.5625</v>
      </c>
    </row>
    <row r="134" spans="1:4" x14ac:dyDescent="0.25">
      <c r="A134" s="65" t="s">
        <v>56</v>
      </c>
      <c r="B134" s="65"/>
      <c r="C134" s="65"/>
      <c r="D134" s="65"/>
    </row>
    <row r="136" spans="1:4" x14ac:dyDescent="0.25">
      <c r="B136" s="28"/>
      <c r="C136" s="29"/>
      <c r="D136" s="30"/>
    </row>
    <row r="137" spans="1:4" ht="19.5" thickBot="1" x14ac:dyDescent="0.3">
      <c r="B137" s="32"/>
      <c r="C137" s="33"/>
      <c r="D137" s="49" t="s">
        <v>51</v>
      </c>
    </row>
    <row r="138" spans="1:4" x14ac:dyDescent="0.25">
      <c r="B138" s="28"/>
      <c r="C138" s="29"/>
      <c r="D138" s="30"/>
    </row>
    <row r="139" spans="1:4" ht="15.75" thickBot="1" x14ac:dyDescent="0.3">
      <c r="B139" s="28" t="s">
        <v>58</v>
      </c>
      <c r="C139" s="29" t="s">
        <v>46</v>
      </c>
      <c r="D139" s="37" t="s">
        <v>58</v>
      </c>
    </row>
    <row r="140" spans="1:4" ht="16.5" thickTop="1" thickBot="1" x14ac:dyDescent="0.3">
      <c r="A140" s="4" t="s">
        <v>48</v>
      </c>
      <c r="B140" s="34"/>
      <c r="C140" s="66">
        <f>C124</f>
        <v>78455.706564367618</v>
      </c>
      <c r="D140" s="36"/>
    </row>
    <row r="141" spans="1:4" ht="15.75" thickBot="1" x14ac:dyDescent="0.3">
      <c r="A141" s="19">
        <f>A125</f>
        <v>1.5</v>
      </c>
      <c r="B141" s="40">
        <f>B81</f>
        <v>141676.62986767065</v>
      </c>
      <c r="C141" s="67"/>
      <c r="D141" s="38">
        <f>B141</f>
        <v>141676.62986767065</v>
      </c>
    </row>
    <row r="142" spans="1:4" ht="15.75" thickTop="1" x14ac:dyDescent="0.25">
      <c r="B142" s="41"/>
      <c r="C142" s="29"/>
      <c r="D142" s="30"/>
    </row>
    <row r="143" spans="1:4" x14ac:dyDescent="0.25">
      <c r="A143" s="47" t="s">
        <v>50</v>
      </c>
      <c r="B143" s="41"/>
      <c r="C143" s="29"/>
      <c r="D143" s="30"/>
    </row>
    <row r="144" spans="1:4" ht="15.75" thickBot="1" x14ac:dyDescent="0.3">
      <c r="A144" s="48">
        <v>1.5</v>
      </c>
      <c r="B144" s="41"/>
      <c r="C144" s="29" t="s">
        <v>47</v>
      </c>
      <c r="D144" s="30"/>
    </row>
    <row r="145" spans="1:4" ht="15.75" thickTop="1" x14ac:dyDescent="0.25">
      <c r="B145" s="42"/>
      <c r="C145" s="66">
        <f>C85</f>
        <v>31068.280619887213</v>
      </c>
      <c r="D145" s="35"/>
    </row>
    <row r="146" spans="1:4" ht="15.75" thickBot="1" x14ac:dyDescent="0.3">
      <c r="A146" s="45"/>
      <c r="B146" s="41"/>
      <c r="C146" s="67"/>
      <c r="D146" s="44"/>
    </row>
    <row r="147" spans="1:4" ht="15.75" thickTop="1" x14ac:dyDescent="0.25">
      <c r="A147" s="46"/>
      <c r="B147" s="41"/>
      <c r="C147" s="29"/>
      <c r="D147" s="50" t="s">
        <v>49</v>
      </c>
    </row>
    <row r="148" spans="1:4" ht="15.75" thickBot="1" x14ac:dyDescent="0.3">
      <c r="A148" s="39"/>
      <c r="B148" s="43"/>
      <c r="C148" s="31"/>
      <c r="D148" s="51">
        <v>0.6</v>
      </c>
    </row>
    <row r="150" spans="1:4" x14ac:dyDescent="0.25">
      <c r="A150" s="65" t="s">
        <v>57</v>
      </c>
      <c r="B150" s="65"/>
      <c r="C150" s="65"/>
      <c r="D150" s="65"/>
    </row>
    <row r="152" spans="1:4" x14ac:dyDescent="0.25">
      <c r="B152" s="28"/>
      <c r="C152" s="29"/>
      <c r="D152" s="30"/>
    </row>
    <row r="153" spans="1:4" ht="19.5" thickBot="1" x14ac:dyDescent="0.3">
      <c r="B153" s="32"/>
      <c r="C153" s="33"/>
      <c r="D153" s="49" t="s">
        <v>51</v>
      </c>
    </row>
    <row r="154" spans="1:4" x14ac:dyDescent="0.25">
      <c r="B154" s="28"/>
      <c r="C154" s="29"/>
      <c r="D154" s="30"/>
    </row>
    <row r="155" spans="1:4" ht="15.75" thickBot="1" x14ac:dyDescent="0.3">
      <c r="B155" s="28" t="s">
        <v>58</v>
      </c>
      <c r="C155" s="29" t="s">
        <v>46</v>
      </c>
      <c r="D155" s="37" t="s">
        <v>58</v>
      </c>
    </row>
    <row r="156" spans="1:4" ht="16.5" thickTop="1" thickBot="1" x14ac:dyDescent="0.3">
      <c r="A156" s="4" t="s">
        <v>48</v>
      </c>
      <c r="B156" s="34"/>
      <c r="C156" s="66">
        <f>C140</f>
        <v>78455.706564367618</v>
      </c>
      <c r="D156" s="36"/>
    </row>
    <row r="157" spans="1:4" ht="15.75" thickBot="1" x14ac:dyDescent="0.3">
      <c r="A157" s="19">
        <f>A141</f>
        <v>1.5</v>
      </c>
      <c r="B157" s="40">
        <f>B125</f>
        <v>22098.500116124374</v>
      </c>
      <c r="C157" s="67"/>
      <c r="D157" s="38">
        <f>B157</f>
        <v>22098.500116124374</v>
      </c>
    </row>
    <row r="158" spans="1:4" ht="15.75" thickTop="1" x14ac:dyDescent="0.25">
      <c r="B158" s="41"/>
      <c r="C158" s="29"/>
      <c r="D158" s="30"/>
    </row>
    <row r="159" spans="1:4" x14ac:dyDescent="0.25">
      <c r="A159" s="47" t="s">
        <v>50</v>
      </c>
      <c r="B159" s="41"/>
      <c r="C159" s="29"/>
      <c r="D159" s="30"/>
    </row>
    <row r="160" spans="1:4" ht="15.75" thickBot="1" x14ac:dyDescent="0.3">
      <c r="A160" s="48">
        <v>1.5</v>
      </c>
      <c r="B160" s="41"/>
      <c r="C160" s="29" t="s">
        <v>47</v>
      </c>
      <c r="D160" s="30"/>
    </row>
    <row r="161" spans="1:4" ht="15.75" thickTop="1" x14ac:dyDescent="0.25">
      <c r="B161" s="42"/>
      <c r="C161" s="66">
        <f>C145</f>
        <v>31068.280619887213</v>
      </c>
      <c r="D161" s="35"/>
    </row>
    <row r="162" spans="1:4" ht="15.75" thickBot="1" x14ac:dyDescent="0.3">
      <c r="A162" s="45"/>
      <c r="B162" s="41"/>
      <c r="C162" s="67"/>
      <c r="D162" s="44"/>
    </row>
    <row r="163" spans="1:4" ht="15.75" thickTop="1" x14ac:dyDescent="0.25">
      <c r="A163" s="46"/>
      <c r="B163" s="41"/>
      <c r="C163" s="29"/>
      <c r="D163" s="50" t="s">
        <v>49</v>
      </c>
    </row>
    <row r="164" spans="1:4" ht="15.75" thickBot="1" x14ac:dyDescent="0.3">
      <c r="A164" s="39"/>
      <c r="B164" s="43"/>
      <c r="C164" s="31"/>
      <c r="D164" s="51">
        <v>0.6</v>
      </c>
    </row>
    <row r="167" spans="1:4" x14ac:dyDescent="0.25">
      <c r="A167" s="61" t="s">
        <v>74</v>
      </c>
    </row>
    <row r="169" spans="1:4" x14ac:dyDescent="0.25">
      <c r="A169" t="s">
        <v>59</v>
      </c>
      <c r="B169" s="60" t="s">
        <v>61</v>
      </c>
      <c r="C169">
        <v>1000</v>
      </c>
      <c r="D169" t="s">
        <v>60</v>
      </c>
    </row>
    <row r="170" spans="1:4" x14ac:dyDescent="0.25">
      <c r="A170" t="s">
        <v>93</v>
      </c>
      <c r="B170" s="60" t="s">
        <v>62</v>
      </c>
      <c r="C170" s="59">
        <v>2.25</v>
      </c>
      <c r="D170" t="s">
        <v>10</v>
      </c>
    </row>
    <row r="171" spans="1:4" x14ac:dyDescent="0.25">
      <c r="A171" t="s">
        <v>94</v>
      </c>
      <c r="B171" s="60" t="s">
        <v>63</v>
      </c>
      <c r="C171" s="59">
        <v>5</v>
      </c>
      <c r="D171" t="s">
        <v>10</v>
      </c>
    </row>
    <row r="172" spans="1:4" x14ac:dyDescent="0.25">
      <c r="A172" t="s">
        <v>66</v>
      </c>
      <c r="B172" s="60" t="s">
        <v>68</v>
      </c>
      <c r="C172">
        <v>9</v>
      </c>
      <c r="D172" t="s">
        <v>27</v>
      </c>
    </row>
    <row r="173" spans="1:4" x14ac:dyDescent="0.25">
      <c r="A173" t="s">
        <v>67</v>
      </c>
      <c r="B173" s="60" t="s">
        <v>69</v>
      </c>
      <c r="C173">
        <v>19</v>
      </c>
      <c r="D173" t="s">
        <v>27</v>
      </c>
    </row>
    <row r="174" spans="1:4" x14ac:dyDescent="0.25">
      <c r="A174" s="62" t="s">
        <v>64</v>
      </c>
    </row>
    <row r="175" spans="1:4" x14ac:dyDescent="0.25">
      <c r="A175" t="s">
        <v>65</v>
      </c>
      <c r="B175" s="60" t="s">
        <v>70</v>
      </c>
      <c r="C175" s="59">
        <f>+B141/C172*C170/C169</f>
        <v>35.41915746691766</v>
      </c>
      <c r="D175" t="s">
        <v>73</v>
      </c>
    </row>
    <row r="176" spans="1:4" x14ac:dyDescent="0.25">
      <c r="A176" t="s">
        <v>71</v>
      </c>
      <c r="B176" s="60" t="s">
        <v>72</v>
      </c>
      <c r="C176" s="59">
        <f>+B157/C173*C171/C169</f>
        <v>5.815394767401151</v>
      </c>
      <c r="D176" t="s">
        <v>73</v>
      </c>
    </row>
    <row r="177" spans="1:4" x14ac:dyDescent="0.25">
      <c r="A177" t="s">
        <v>81</v>
      </c>
      <c r="B177" s="60" t="s">
        <v>75</v>
      </c>
      <c r="C177" s="63">
        <f>+C156*10</f>
        <v>784557.06564367621</v>
      </c>
      <c r="D177" t="s">
        <v>30</v>
      </c>
    </row>
    <row r="178" spans="1:4" x14ac:dyDescent="0.25">
      <c r="A178" t="s">
        <v>82</v>
      </c>
      <c r="B178" s="60" t="s">
        <v>76</v>
      </c>
      <c r="C178" s="63">
        <f>+C161*10</f>
        <v>310682.80619887216</v>
      </c>
      <c r="D178" t="s">
        <v>30</v>
      </c>
    </row>
    <row r="179" spans="1:4" x14ac:dyDescent="0.25">
      <c r="A179" t="s">
        <v>77</v>
      </c>
      <c r="B179" s="60" t="s">
        <v>78</v>
      </c>
      <c r="C179">
        <f>B3*2+B4*2</f>
        <v>35</v>
      </c>
      <c r="D179" t="s">
        <v>10</v>
      </c>
    </row>
    <row r="180" spans="1:4" x14ac:dyDescent="0.25">
      <c r="A180" t="s">
        <v>79</v>
      </c>
      <c r="B180" s="60" t="s">
        <v>80</v>
      </c>
      <c r="C180" s="63">
        <f>+C178/C179</f>
        <v>8876.6516056820619</v>
      </c>
      <c r="D180" t="s">
        <v>29</v>
      </c>
    </row>
    <row r="182" spans="1:4" x14ac:dyDescent="0.25">
      <c r="A182" s="61" t="s">
        <v>83</v>
      </c>
    </row>
    <row r="183" spans="1:4" x14ac:dyDescent="0.25">
      <c r="A183" t="s">
        <v>84</v>
      </c>
      <c r="B183" t="s">
        <v>91</v>
      </c>
      <c r="C183">
        <f>10000*B5</f>
        <v>15000</v>
      </c>
      <c r="D183" t="s">
        <v>30</v>
      </c>
    </row>
    <row r="184" spans="1:4" x14ac:dyDescent="0.25">
      <c r="A184" t="s">
        <v>90</v>
      </c>
      <c r="B184" t="s">
        <v>92</v>
      </c>
      <c r="C184">
        <f>10000*B5</f>
        <v>15000</v>
      </c>
      <c r="D184" t="s">
        <v>30</v>
      </c>
    </row>
    <row r="185" spans="1:4" x14ac:dyDescent="0.25">
      <c r="A185" t="s">
        <v>85</v>
      </c>
      <c r="B185" t="s">
        <v>86</v>
      </c>
      <c r="C185">
        <f>10000*(A160-D164)</f>
        <v>9000</v>
      </c>
      <c r="D185" t="s">
        <v>30</v>
      </c>
    </row>
    <row r="186" spans="1:4" x14ac:dyDescent="0.25">
      <c r="A186" t="s">
        <v>87</v>
      </c>
      <c r="B186" t="s">
        <v>88</v>
      </c>
      <c r="C186" s="59">
        <f>+C185/C184</f>
        <v>0.6</v>
      </c>
    </row>
    <row r="188" spans="1:4" x14ac:dyDescent="0.25">
      <c r="A188" s="64" t="s">
        <v>89</v>
      </c>
    </row>
    <row r="191" spans="1:4" x14ac:dyDescent="0.25">
      <c r="B191" s="60"/>
      <c r="C191" s="59"/>
    </row>
    <row r="192" spans="1:4" x14ac:dyDescent="0.25">
      <c r="B192" s="60"/>
      <c r="C192" s="59"/>
    </row>
  </sheetData>
  <mergeCells count="45">
    <mergeCell ref="A1:D1"/>
    <mergeCell ref="B62:B63"/>
    <mergeCell ref="C62:C63"/>
    <mergeCell ref="D62:D63"/>
    <mergeCell ref="B64:B65"/>
    <mergeCell ref="C64:C65"/>
    <mergeCell ref="D64:D65"/>
    <mergeCell ref="B66:B67"/>
    <mergeCell ref="C66:C67"/>
    <mergeCell ref="D66:D67"/>
    <mergeCell ref="B68:B69"/>
    <mergeCell ref="C68:C69"/>
    <mergeCell ref="D68:D69"/>
    <mergeCell ref="D106:D107"/>
    <mergeCell ref="B108:B109"/>
    <mergeCell ref="C108:C109"/>
    <mergeCell ref="D108:D109"/>
    <mergeCell ref="B72:B73"/>
    <mergeCell ref="C72:C73"/>
    <mergeCell ref="D72:D73"/>
    <mergeCell ref="B116:B117"/>
    <mergeCell ref="C116:C117"/>
    <mergeCell ref="D116:D117"/>
    <mergeCell ref="B60:C61"/>
    <mergeCell ref="B104:C105"/>
    <mergeCell ref="C80:C81"/>
    <mergeCell ref="C85:C86"/>
    <mergeCell ref="A74:D74"/>
    <mergeCell ref="B110:B111"/>
    <mergeCell ref="C110:C111"/>
    <mergeCell ref="D110:D111"/>
    <mergeCell ref="B112:B113"/>
    <mergeCell ref="C112:C113"/>
    <mergeCell ref="D112:D113"/>
    <mergeCell ref="B106:B107"/>
    <mergeCell ref="C106:C107"/>
    <mergeCell ref="A150:D150"/>
    <mergeCell ref="C156:C157"/>
    <mergeCell ref="C161:C162"/>
    <mergeCell ref="A118:D118"/>
    <mergeCell ref="C124:C125"/>
    <mergeCell ref="C129:C130"/>
    <mergeCell ref="A134:D134"/>
    <mergeCell ref="C140:C141"/>
    <mergeCell ref="C145:C146"/>
  </mergeCells>
  <pageMargins left="0.7" right="0.7" top="0.75" bottom="0.75" header="0.3" footer="0.3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Davide</cp:lastModifiedBy>
  <cp:lastPrinted>2020-09-18T17:16:21Z</cp:lastPrinted>
  <dcterms:created xsi:type="dcterms:W3CDTF">2020-05-04T10:39:19Z</dcterms:created>
  <dcterms:modified xsi:type="dcterms:W3CDTF">2020-09-21T01:14:21Z</dcterms:modified>
</cp:coreProperties>
</file>