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COMPUTER\Dropbox\9.PROGRAMMI UTILI\CONTROLLI DI ACCETTAZIONE\"/>
    </mc:Choice>
  </mc:AlternateContent>
  <workbookProtection workbookAlgorithmName="SHA-512" workbookHashValue="51Qze0UUZF1e15SsDFsZpF/7nKbhZUpQgUcP7Q+Bpp/0CqsAbsfTb/cT+JqT0sakw3TOec7Y5YAvk3xUqAsVow==" workbookSaltValue="96a7DbWTLLIP/e/zTVFnTA==" workbookSpinCount="100000" revisionsAlgorithmName="SHA-512" revisionsHashValue="DZ6tcRP+p12JYZLVQ4JwFG31ZJVYHpGSQnqZxKezFkEIotwIBxBWemjL4xXt/RTzaeUO7NUtwzIuv0IOKxualA==" revisionsSaltValue="h7zgRS7IRBCGsigjNO0scw==" revisionsSpinCount="100000" lockStructure="1" lockRevision="1"/>
  <bookViews>
    <workbookView xWindow="0" yWindow="0" windowWidth="20490" windowHeight="7620"/>
  </bookViews>
  <sheets>
    <sheet name="ISTRUZIONI" sheetId="1" r:id="rId1"/>
    <sheet name="controllo tipo A" sheetId="2" r:id="rId2"/>
    <sheet name="Controllo di tipo B" sheetId="3" r:id="rId3"/>
    <sheet name="Controllo Acciaio B450C" sheetId="4" r:id="rId4"/>
    <sheet name="Controllo Acciaio B450A" sheetId="5" r:id="rId5"/>
    <sheet name="Riferimenti normativi" sheetId="6" r:id="rId6"/>
    <sheet name="Foglio2" sheetId="7" state="hidden" r:id="rId7"/>
  </sheets>
  <externalReferences>
    <externalReference r:id="rId8"/>
  </externalReferences>
  <definedNames>
    <definedName name="CALCESTRUZZI">[1]Foglio2!$C$2:$C$10</definedName>
    <definedName name="check">Foglio2!$O$6:$O$8</definedName>
    <definedName name="class">Foglio2!$B$112:$B$124</definedName>
    <definedName name="DIA">Foglio2!$B$129:$B$134</definedName>
    <definedName name="diam">Foglio2!$B$129:$B$141</definedName>
  </definedNames>
  <calcPr calcId="162913"/>
  <customWorkbookViews>
    <customWorkbookView name="Davide - Visualizzazione personale" guid="{3255309A-76D4-40A4-AF41-9779B3B8207E}" mergeInterval="0" personalView="1" maximized="1" xWindow="1358" yWindow="-29" windowWidth="1936" windowHeight="1056" activeSheetId="1"/>
    <customWorkbookView name="Davide Cicchini - Visualizzazione personale" guid="{1036B34E-22CD-4197-8FBF-2F45613F777C}" mergeInterval="0" personalView="1" maximized="1" xWindow="1352" yWindow="-145" windowWidth="1936" windowHeight="1056" activeSheetId="1"/>
    <customWorkbookView name="Utente - Visualizzazione personale" guid="{452698DD-BA14-4EE6-81A8-7EFB7A585580}" mergeInterval="0" personalView="1" maximized="1" xWindow="-8" yWindow="-8" windowWidth="1296" windowHeight="1000" activeSheetId="3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6" i="3" l="1"/>
  <c r="G66" i="3"/>
  <c r="H63" i="3"/>
  <c r="G63" i="3"/>
  <c r="H60" i="3"/>
  <c r="G60" i="3"/>
  <c r="H57" i="3"/>
  <c r="G57" i="3"/>
  <c r="H54" i="3"/>
  <c r="G54" i="3"/>
  <c r="H51" i="3"/>
  <c r="G51" i="3"/>
  <c r="H48" i="3"/>
  <c r="G48" i="3"/>
  <c r="H45" i="3"/>
  <c r="G45" i="3"/>
  <c r="H42" i="3"/>
  <c r="G42" i="3"/>
  <c r="H39" i="3"/>
  <c r="G39" i="3"/>
  <c r="H36" i="3"/>
  <c r="G36" i="3"/>
  <c r="H33" i="3"/>
  <c r="G33" i="3"/>
  <c r="H30" i="3"/>
  <c r="G30" i="3"/>
  <c r="H27" i="3"/>
  <c r="G27" i="3"/>
  <c r="H24" i="3"/>
  <c r="G24" i="3"/>
  <c r="H32" i="2"/>
  <c r="G32" i="2"/>
  <c r="H29" i="2"/>
  <c r="G29" i="2"/>
  <c r="G26" i="2"/>
  <c r="H26" i="2"/>
  <c r="I63" i="5" l="1"/>
  <c r="I62" i="5"/>
  <c r="I61" i="5"/>
  <c r="I59" i="5"/>
  <c r="I58" i="5"/>
  <c r="I57" i="5"/>
  <c r="I55" i="5"/>
  <c r="I54" i="5"/>
  <c r="I53" i="5"/>
  <c r="I51" i="5"/>
  <c r="I50" i="5"/>
  <c r="I49" i="5"/>
  <c r="I47" i="5"/>
  <c r="I46" i="5"/>
  <c r="I45" i="5"/>
  <c r="I43" i="5"/>
  <c r="I42" i="5"/>
  <c r="I41" i="5"/>
  <c r="I39" i="5"/>
  <c r="I38" i="5"/>
  <c r="I37" i="5"/>
  <c r="I35" i="5"/>
  <c r="I34" i="5"/>
  <c r="I33" i="5"/>
  <c r="I31" i="5"/>
  <c r="I30" i="5"/>
  <c r="I29" i="5"/>
  <c r="J63" i="5"/>
  <c r="H63" i="5"/>
  <c r="G63" i="5"/>
  <c r="J62" i="5"/>
  <c r="H62" i="5"/>
  <c r="G62" i="5"/>
  <c r="J61" i="5"/>
  <c r="H61" i="5"/>
  <c r="G61" i="5"/>
  <c r="J59" i="5"/>
  <c r="H59" i="5"/>
  <c r="G59" i="5"/>
  <c r="J58" i="5"/>
  <c r="H58" i="5"/>
  <c r="G58" i="5"/>
  <c r="J57" i="5"/>
  <c r="H57" i="5"/>
  <c r="G57" i="5"/>
  <c r="J55" i="5"/>
  <c r="H55" i="5"/>
  <c r="G55" i="5"/>
  <c r="J54" i="5"/>
  <c r="H54" i="5"/>
  <c r="G54" i="5"/>
  <c r="J53" i="5"/>
  <c r="H53" i="5"/>
  <c r="G53" i="5"/>
  <c r="J51" i="5"/>
  <c r="H51" i="5"/>
  <c r="G51" i="5"/>
  <c r="J50" i="5"/>
  <c r="H50" i="5"/>
  <c r="G50" i="5"/>
  <c r="J49" i="5"/>
  <c r="H49" i="5"/>
  <c r="G49" i="5"/>
  <c r="J47" i="5"/>
  <c r="J46" i="5"/>
  <c r="J45" i="5"/>
  <c r="J43" i="5"/>
  <c r="J42" i="5"/>
  <c r="J41" i="5"/>
  <c r="J39" i="5"/>
  <c r="J38" i="5"/>
  <c r="J37" i="5"/>
  <c r="J35" i="5"/>
  <c r="J34" i="5"/>
  <c r="J33" i="5"/>
  <c r="J31" i="5"/>
  <c r="J30" i="5"/>
  <c r="J29" i="5"/>
  <c r="F21" i="5"/>
  <c r="H47" i="5" s="1"/>
  <c r="F20" i="5"/>
  <c r="G47" i="5" s="1"/>
  <c r="J60" i="4"/>
  <c r="J59" i="4"/>
  <c r="J58" i="4"/>
  <c r="J56" i="4"/>
  <c r="J55" i="4"/>
  <c r="J54" i="4"/>
  <c r="J52" i="4"/>
  <c r="J51" i="4"/>
  <c r="J50" i="4"/>
  <c r="J48" i="4"/>
  <c r="J47" i="4"/>
  <c r="J46" i="4"/>
  <c r="J44" i="4"/>
  <c r="J43" i="4"/>
  <c r="J42" i="4"/>
  <c r="J40" i="4"/>
  <c r="J39" i="4"/>
  <c r="J38" i="4"/>
  <c r="J64" i="4"/>
  <c r="J63" i="4"/>
  <c r="J62" i="4"/>
  <c r="J36" i="4"/>
  <c r="J35" i="4"/>
  <c r="J34" i="4"/>
  <c r="J32" i="4"/>
  <c r="J31" i="4"/>
  <c r="J30" i="4"/>
  <c r="I64" i="4"/>
  <c r="H64" i="4"/>
  <c r="G64" i="4"/>
  <c r="I63" i="4"/>
  <c r="H63" i="4"/>
  <c r="G63" i="4"/>
  <c r="I62" i="4"/>
  <c r="H62" i="4"/>
  <c r="G62" i="4"/>
  <c r="I60" i="4"/>
  <c r="H60" i="4"/>
  <c r="G60" i="4"/>
  <c r="I59" i="4"/>
  <c r="H59" i="4"/>
  <c r="G59" i="4"/>
  <c r="I58" i="4"/>
  <c r="H58" i="4"/>
  <c r="G58" i="4"/>
  <c r="I56" i="4"/>
  <c r="H56" i="4"/>
  <c r="G56" i="4"/>
  <c r="I55" i="4"/>
  <c r="H55" i="4"/>
  <c r="G55" i="4"/>
  <c r="I54" i="4"/>
  <c r="H54" i="4"/>
  <c r="G54" i="4"/>
  <c r="I52" i="4"/>
  <c r="H52" i="4"/>
  <c r="G52" i="4"/>
  <c r="I51" i="4"/>
  <c r="H51" i="4"/>
  <c r="G51" i="4"/>
  <c r="I50" i="4"/>
  <c r="H50" i="4"/>
  <c r="G50" i="4"/>
  <c r="I48" i="4"/>
  <c r="I47" i="4"/>
  <c r="I46" i="4"/>
  <c r="I44" i="4"/>
  <c r="I43" i="4"/>
  <c r="I42" i="4"/>
  <c r="I40" i="4"/>
  <c r="I39" i="4"/>
  <c r="I38" i="4"/>
  <c r="I36" i="4"/>
  <c r="I35" i="4"/>
  <c r="I34" i="4"/>
  <c r="I32" i="4"/>
  <c r="I31" i="4"/>
  <c r="I30" i="4"/>
  <c r="F21" i="4"/>
  <c r="H48" i="4" s="1"/>
  <c r="F20" i="4"/>
  <c r="G48" i="4" s="1"/>
  <c r="G29" i="5" l="1"/>
  <c r="G30" i="5"/>
  <c r="G31" i="5"/>
  <c r="G33" i="5"/>
  <c r="G34" i="5"/>
  <c r="G35" i="5"/>
  <c r="G37" i="5"/>
  <c r="G38" i="5"/>
  <c r="G39" i="5"/>
  <c r="G41" i="5"/>
  <c r="G42" i="5"/>
  <c r="G43" i="5"/>
  <c r="G45" i="5"/>
  <c r="G46" i="5"/>
  <c r="H29" i="5"/>
  <c r="H30" i="5"/>
  <c r="H31" i="5"/>
  <c r="H33" i="5"/>
  <c r="H34" i="5"/>
  <c r="H35" i="5"/>
  <c r="H37" i="5"/>
  <c r="H38" i="5"/>
  <c r="H39" i="5"/>
  <c r="H41" i="5"/>
  <c r="H42" i="5"/>
  <c r="H43" i="5"/>
  <c r="H45" i="5"/>
  <c r="H46" i="5"/>
  <c r="G30" i="4"/>
  <c r="G31" i="4"/>
  <c r="G32" i="4"/>
  <c r="G34" i="4"/>
  <c r="G35" i="4"/>
  <c r="G36" i="4"/>
  <c r="G38" i="4"/>
  <c r="G39" i="4"/>
  <c r="G40" i="4"/>
  <c r="G42" i="4"/>
  <c r="G43" i="4"/>
  <c r="G44" i="4"/>
  <c r="G46" i="4"/>
  <c r="G47" i="4"/>
  <c r="H30" i="4"/>
  <c r="H31" i="4"/>
  <c r="H32" i="4"/>
  <c r="H34" i="4"/>
  <c r="H35" i="4"/>
  <c r="H36" i="4"/>
  <c r="H38" i="4"/>
  <c r="H39" i="4"/>
  <c r="H40" i="4"/>
  <c r="H42" i="4"/>
  <c r="H43" i="4"/>
  <c r="H44" i="4"/>
  <c r="H46" i="4"/>
  <c r="H47" i="4"/>
  <c r="G19" i="2" l="1"/>
  <c r="H18" i="2" l="1"/>
  <c r="M58" i="7" l="1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L44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I64" i="3"/>
  <c r="N58" i="7" s="1"/>
  <c r="I61" i="3"/>
  <c r="N57" i="7" s="1"/>
  <c r="I58" i="3"/>
  <c r="N56" i="7" s="1"/>
  <c r="I55" i="3"/>
  <c r="N55" i="7" s="1"/>
  <c r="I52" i="3"/>
  <c r="N54" i="7" s="1"/>
  <c r="I49" i="3"/>
  <c r="N53" i="7" s="1"/>
  <c r="I46" i="3"/>
  <c r="N52" i="7" s="1"/>
  <c r="I43" i="3"/>
  <c r="N51" i="7" s="1"/>
  <c r="I40" i="3"/>
  <c r="N50" i="7" s="1"/>
  <c r="I37" i="3"/>
  <c r="N49" i="7" s="1"/>
  <c r="I34" i="3"/>
  <c r="N48" i="7" s="1"/>
  <c r="I31" i="3"/>
  <c r="N47" i="7" s="1"/>
  <c r="I28" i="3"/>
  <c r="N46" i="7" s="1"/>
  <c r="I25" i="3"/>
  <c r="N45" i="7" s="1"/>
  <c r="I22" i="3"/>
  <c r="G17" i="3"/>
  <c r="H16" i="3" s="1"/>
  <c r="I30" i="2"/>
  <c r="I27" i="2"/>
  <c r="I24" i="2"/>
  <c r="C117" i="3" l="1"/>
  <c r="N44" i="7"/>
  <c r="I68" i="3" s="1"/>
  <c r="D2" i="7" s="1"/>
  <c r="C116" i="3"/>
  <c r="C118" i="3" s="1"/>
  <c r="H37" i="2"/>
  <c r="F41" i="2"/>
  <c r="N41" i="7"/>
  <c r="F116" i="3"/>
  <c r="H33" i="2"/>
  <c r="C41" i="2" s="1"/>
  <c r="H34" i="2"/>
  <c r="C42" i="2" s="1"/>
  <c r="H38" i="2"/>
  <c r="F42" i="2"/>
  <c r="C97" i="3" l="1"/>
  <c r="C115" i="3"/>
  <c r="I41" i="2"/>
  <c r="I42" i="2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3" i="7" l="1"/>
  <c r="C4" i="7" l="1"/>
  <c r="D3" i="7"/>
  <c r="I3" i="7" s="1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C5" i="7" l="1"/>
  <c r="D4" i="7"/>
  <c r="I4" i="7" s="1"/>
  <c r="R16" i="7"/>
  <c r="R15" i="7"/>
  <c r="R14" i="7"/>
  <c r="R13" i="7"/>
  <c r="R12" i="7"/>
  <c r="R11" i="7"/>
  <c r="R10" i="7"/>
  <c r="R9" i="7"/>
  <c r="R8" i="7"/>
  <c r="R7" i="7"/>
  <c r="R6" i="7"/>
  <c r="R5" i="7"/>
  <c r="R4" i="7"/>
  <c r="R3" i="7"/>
  <c r="R2" i="7"/>
  <c r="C6" i="7" l="1"/>
  <c r="D5" i="7"/>
  <c r="I5" i="7" s="1"/>
  <c r="Q14" i="7"/>
  <c r="Q10" i="7"/>
  <c r="Q6" i="7"/>
  <c r="Q2" i="7"/>
  <c r="Q13" i="7"/>
  <c r="Q9" i="7"/>
  <c r="Q5" i="7"/>
  <c r="Q4" i="7"/>
  <c r="Q3" i="7"/>
  <c r="E98" i="3" s="1"/>
  <c r="Q8" i="7"/>
  <c r="Q7" i="7"/>
  <c r="Q12" i="7"/>
  <c r="Q11" i="7"/>
  <c r="Q15" i="7"/>
  <c r="Q16" i="7"/>
  <c r="J2" i="7"/>
  <c r="J16" i="7"/>
  <c r="J6" i="7"/>
  <c r="J7" i="7"/>
  <c r="J8" i="7"/>
  <c r="J9" i="7"/>
  <c r="J5" i="7"/>
  <c r="J4" i="7"/>
  <c r="J3" i="7"/>
  <c r="C7" i="7" l="1"/>
  <c r="D6" i="7"/>
  <c r="I6" i="7" s="1"/>
  <c r="E100" i="3"/>
  <c r="F100" i="3" s="1"/>
  <c r="D100" i="3"/>
  <c r="D110" i="3"/>
  <c r="E110" i="3"/>
  <c r="F110" i="3" s="1"/>
  <c r="D103" i="3"/>
  <c r="E103" i="3"/>
  <c r="F103" i="3" s="1"/>
  <c r="E104" i="3"/>
  <c r="F104" i="3" s="1"/>
  <c r="D104" i="3"/>
  <c r="D105" i="3"/>
  <c r="E105" i="3"/>
  <c r="F105" i="3" s="1"/>
  <c r="D102" i="3"/>
  <c r="E102" i="3"/>
  <c r="F102" i="3" s="1"/>
  <c r="D106" i="3"/>
  <c r="E106" i="3"/>
  <c r="F106" i="3" s="1"/>
  <c r="D98" i="3"/>
  <c r="F98" i="3"/>
  <c r="E108" i="3"/>
  <c r="F108" i="3" s="1"/>
  <c r="D108" i="3"/>
  <c r="D109" i="3"/>
  <c r="E109" i="3"/>
  <c r="F109" i="3" s="1"/>
  <c r="E111" i="3"/>
  <c r="F111" i="3" s="1"/>
  <c r="D111" i="3"/>
  <c r="D101" i="3"/>
  <c r="E101" i="3"/>
  <c r="F101" i="3" s="1"/>
  <c r="E107" i="3"/>
  <c r="F107" i="3" s="1"/>
  <c r="D107" i="3"/>
  <c r="E99" i="3"/>
  <c r="F99" i="3" s="1"/>
  <c r="D99" i="3"/>
  <c r="E97" i="3"/>
  <c r="F97" i="3" s="1"/>
  <c r="D97" i="3"/>
  <c r="B2" i="7"/>
  <c r="I69" i="3"/>
  <c r="F115" i="3" s="1"/>
  <c r="J10" i="7"/>
  <c r="C8" i="7" l="1"/>
  <c r="D7" i="7"/>
  <c r="I7" i="7" s="1"/>
  <c r="B3" i="7"/>
  <c r="I70" i="3"/>
  <c r="F117" i="3" s="1"/>
  <c r="I117" i="3" s="1"/>
  <c r="B4" i="7"/>
  <c r="O22" i="7"/>
  <c r="P24" i="7"/>
  <c r="J11" i="7"/>
  <c r="C9" i="7" l="1"/>
  <c r="D8" i="7"/>
  <c r="I8" i="7" s="1"/>
  <c r="I116" i="3"/>
  <c r="I115" i="3"/>
  <c r="B5" i="7"/>
  <c r="J12" i="7"/>
  <c r="C10" i="7" l="1"/>
  <c r="D9" i="7"/>
  <c r="I9" i="7" s="1"/>
  <c r="B6" i="7"/>
  <c r="J13" i="7"/>
  <c r="C11" i="7" l="1"/>
  <c r="D10" i="7"/>
  <c r="I10" i="7" s="1"/>
  <c r="B7" i="7"/>
  <c r="J14" i="7"/>
  <c r="C12" i="7" l="1"/>
  <c r="D11" i="7"/>
  <c r="I11" i="7" s="1"/>
  <c r="B8" i="7"/>
  <c r="J15" i="7"/>
  <c r="C13" i="7" l="1"/>
  <c r="D12" i="7"/>
  <c r="I12" i="7" s="1"/>
  <c r="B9" i="7"/>
  <c r="C14" i="7" l="1"/>
  <c r="D13" i="7"/>
  <c r="I13" i="7" s="1"/>
  <c r="B10" i="7"/>
  <c r="E2" i="7"/>
  <c r="E4" i="7"/>
  <c r="F4" i="7" s="1"/>
  <c r="E6" i="7"/>
  <c r="F6" i="7" s="1"/>
  <c r="E9" i="7"/>
  <c r="F9" i="7" s="1"/>
  <c r="E3" i="7"/>
  <c r="F3" i="7" s="1"/>
  <c r="E11" i="7"/>
  <c r="F11" i="7" s="1"/>
  <c r="E7" i="7"/>
  <c r="F7" i="7" s="1"/>
  <c r="E10" i="7"/>
  <c r="F10" i="7" s="1"/>
  <c r="E5" i="7"/>
  <c r="F5" i="7" s="1"/>
  <c r="E8" i="7"/>
  <c r="F8" i="7" s="1"/>
  <c r="C15" i="7" l="1"/>
  <c r="D14" i="7"/>
  <c r="I14" i="7" s="1"/>
  <c r="G3" i="7"/>
  <c r="B11" i="7"/>
  <c r="C16" i="7" l="1"/>
  <c r="D15" i="7"/>
  <c r="I15" i="7" s="1"/>
  <c r="G4" i="7"/>
  <c r="B12" i="7"/>
  <c r="E12" i="7"/>
  <c r="F12" i="7" s="1"/>
  <c r="C17" i="7" l="1"/>
  <c r="D16" i="7"/>
  <c r="I16" i="7" s="1"/>
  <c r="G5" i="7"/>
  <c r="B13" i="7"/>
  <c r="E13" i="7"/>
  <c r="F13" i="7" s="1"/>
  <c r="C18" i="7" l="1"/>
  <c r="D17" i="7"/>
  <c r="I17" i="7" s="1"/>
  <c r="G6" i="7"/>
  <c r="B14" i="7"/>
  <c r="E14" i="7"/>
  <c r="F14" i="7" s="1"/>
  <c r="C19" i="7" l="1"/>
  <c r="D18" i="7"/>
  <c r="I18" i="7" s="1"/>
  <c r="G7" i="7"/>
  <c r="E15" i="7"/>
  <c r="F15" i="7" s="1"/>
  <c r="B15" i="7"/>
  <c r="C20" i="7" l="1"/>
  <c r="D19" i="7"/>
  <c r="I19" i="7" s="1"/>
  <c r="G8" i="7"/>
  <c r="E16" i="7"/>
  <c r="F16" i="7" s="1"/>
  <c r="B16" i="7"/>
  <c r="C21" i="7" l="1"/>
  <c r="D20" i="7"/>
  <c r="I20" i="7" s="1"/>
  <c r="G9" i="7"/>
  <c r="B17" i="7"/>
  <c r="E17" i="7"/>
  <c r="F17" i="7" s="1"/>
  <c r="C22" i="7" l="1"/>
  <c r="D21" i="7"/>
  <c r="I21" i="7" s="1"/>
  <c r="G10" i="7"/>
  <c r="B18" i="7"/>
  <c r="E18" i="7"/>
  <c r="F18" i="7" s="1"/>
  <c r="C23" i="7" l="1"/>
  <c r="D22" i="7"/>
  <c r="I22" i="7" s="1"/>
  <c r="G11" i="7"/>
  <c r="E19" i="7"/>
  <c r="F19" i="7" s="1"/>
  <c r="B19" i="7"/>
  <c r="C24" i="7" l="1"/>
  <c r="D23" i="7"/>
  <c r="I23" i="7" s="1"/>
  <c r="G12" i="7"/>
  <c r="E20" i="7"/>
  <c r="F20" i="7" s="1"/>
  <c r="B20" i="7"/>
  <c r="C25" i="7" l="1"/>
  <c r="D24" i="7"/>
  <c r="I24" i="7" s="1"/>
  <c r="G13" i="7"/>
  <c r="B21" i="7"/>
  <c r="E21" i="7"/>
  <c r="F21" i="7" s="1"/>
  <c r="C26" i="7" l="1"/>
  <c r="D25" i="7"/>
  <c r="I25" i="7" s="1"/>
  <c r="G14" i="7"/>
  <c r="B22" i="7"/>
  <c r="E22" i="7"/>
  <c r="F22" i="7" s="1"/>
  <c r="C27" i="7" l="1"/>
  <c r="D26" i="7"/>
  <c r="I26" i="7" s="1"/>
  <c r="G15" i="7"/>
  <c r="E23" i="7"/>
  <c r="F23" i="7" s="1"/>
  <c r="B23" i="7"/>
  <c r="C28" i="7" l="1"/>
  <c r="D27" i="7"/>
  <c r="I27" i="7" s="1"/>
  <c r="G16" i="7"/>
  <c r="E24" i="7"/>
  <c r="F24" i="7" s="1"/>
  <c r="B24" i="7"/>
  <c r="C29" i="7" l="1"/>
  <c r="D28" i="7"/>
  <c r="I28" i="7" s="1"/>
  <c r="G17" i="7"/>
  <c r="B25" i="7"/>
  <c r="E25" i="7"/>
  <c r="F25" i="7" s="1"/>
  <c r="C30" i="7" l="1"/>
  <c r="D29" i="7"/>
  <c r="I29" i="7" s="1"/>
  <c r="G18" i="7"/>
  <c r="B26" i="7"/>
  <c r="E26" i="7"/>
  <c r="F26" i="7" s="1"/>
  <c r="C31" i="7" l="1"/>
  <c r="D30" i="7"/>
  <c r="I30" i="7" s="1"/>
  <c r="G19" i="7"/>
  <c r="E27" i="7"/>
  <c r="F27" i="7" s="1"/>
  <c r="B27" i="7"/>
  <c r="C32" i="7" l="1"/>
  <c r="D31" i="7"/>
  <c r="I31" i="7" s="1"/>
  <c r="G20" i="7"/>
  <c r="E28" i="7"/>
  <c r="F28" i="7" s="1"/>
  <c r="B28" i="7"/>
  <c r="C33" i="7" l="1"/>
  <c r="D32" i="7"/>
  <c r="I32" i="7" s="1"/>
  <c r="G21" i="7"/>
  <c r="B29" i="7"/>
  <c r="E29" i="7"/>
  <c r="F29" i="7" s="1"/>
  <c r="C34" i="7" l="1"/>
  <c r="D33" i="7"/>
  <c r="I33" i="7" s="1"/>
  <c r="G22" i="7"/>
  <c r="B30" i="7"/>
  <c r="E30" i="7"/>
  <c r="F30" i="7" s="1"/>
  <c r="C35" i="7" l="1"/>
  <c r="D34" i="7"/>
  <c r="I34" i="7" s="1"/>
  <c r="G23" i="7"/>
  <c r="E31" i="7"/>
  <c r="F31" i="7" s="1"/>
  <c r="B31" i="7"/>
  <c r="C36" i="7" l="1"/>
  <c r="D35" i="7"/>
  <c r="I35" i="7" s="1"/>
  <c r="G24" i="7"/>
  <c r="E32" i="7"/>
  <c r="F32" i="7" s="1"/>
  <c r="B32" i="7"/>
  <c r="C37" i="7" l="1"/>
  <c r="D36" i="7"/>
  <c r="I36" i="7" s="1"/>
  <c r="G25" i="7"/>
  <c r="B33" i="7"/>
  <c r="E33" i="7"/>
  <c r="F33" i="7" s="1"/>
  <c r="C38" i="7" l="1"/>
  <c r="D37" i="7"/>
  <c r="I37" i="7" s="1"/>
  <c r="G26" i="7"/>
  <c r="B34" i="7"/>
  <c r="E34" i="7"/>
  <c r="F34" i="7" s="1"/>
  <c r="C39" i="7" l="1"/>
  <c r="D38" i="7"/>
  <c r="I38" i="7" s="1"/>
  <c r="G27" i="7"/>
  <c r="B35" i="7"/>
  <c r="E35" i="7"/>
  <c r="F35" i="7" s="1"/>
  <c r="C40" i="7" l="1"/>
  <c r="D39" i="7"/>
  <c r="I39" i="7" s="1"/>
  <c r="G28" i="7"/>
  <c r="B36" i="7"/>
  <c r="E36" i="7"/>
  <c r="F36" i="7" s="1"/>
  <c r="C41" i="7" l="1"/>
  <c r="D40" i="7"/>
  <c r="I40" i="7" s="1"/>
  <c r="G29" i="7"/>
  <c r="B37" i="7"/>
  <c r="E37" i="7"/>
  <c r="F37" i="7" s="1"/>
  <c r="C42" i="7" l="1"/>
  <c r="D41" i="7"/>
  <c r="I41" i="7" s="1"/>
  <c r="G30" i="7"/>
  <c r="B38" i="7"/>
  <c r="E38" i="7"/>
  <c r="F38" i="7" s="1"/>
  <c r="C43" i="7" l="1"/>
  <c r="D42" i="7"/>
  <c r="I42" i="7" s="1"/>
  <c r="G31" i="7"/>
  <c r="B39" i="7"/>
  <c r="E39" i="7"/>
  <c r="F39" i="7" s="1"/>
  <c r="C44" i="7" l="1"/>
  <c r="D43" i="7"/>
  <c r="I43" i="7" s="1"/>
  <c r="G32" i="7"/>
  <c r="B40" i="7"/>
  <c r="E40" i="7"/>
  <c r="F40" i="7" s="1"/>
  <c r="C45" i="7" l="1"/>
  <c r="D44" i="7"/>
  <c r="I44" i="7" s="1"/>
  <c r="G33" i="7"/>
  <c r="B41" i="7"/>
  <c r="E41" i="7"/>
  <c r="F41" i="7" s="1"/>
  <c r="C46" i="7" l="1"/>
  <c r="D45" i="7"/>
  <c r="I45" i="7" s="1"/>
  <c r="G34" i="7"/>
  <c r="E42" i="7"/>
  <c r="F42" i="7" s="1"/>
  <c r="B42" i="7"/>
  <c r="C47" i="7" l="1"/>
  <c r="D46" i="7"/>
  <c r="I46" i="7" s="1"/>
  <c r="G35" i="7"/>
  <c r="B43" i="7"/>
  <c r="E43" i="7"/>
  <c r="F43" i="7" s="1"/>
  <c r="C48" i="7" l="1"/>
  <c r="D47" i="7"/>
  <c r="I47" i="7" s="1"/>
  <c r="G36" i="7"/>
  <c r="B44" i="7"/>
  <c r="E44" i="7"/>
  <c r="F44" i="7" s="1"/>
  <c r="C49" i="7" l="1"/>
  <c r="D48" i="7"/>
  <c r="I48" i="7" s="1"/>
  <c r="G37" i="7"/>
  <c r="B45" i="7"/>
  <c r="E45" i="7"/>
  <c r="F45" i="7" s="1"/>
  <c r="C50" i="7" l="1"/>
  <c r="D49" i="7"/>
  <c r="I49" i="7" s="1"/>
  <c r="G38" i="7"/>
  <c r="E46" i="7"/>
  <c r="F46" i="7" s="1"/>
  <c r="B46" i="7"/>
  <c r="C51" i="7" l="1"/>
  <c r="D50" i="7"/>
  <c r="I50" i="7" s="1"/>
  <c r="G39" i="7"/>
  <c r="B47" i="7"/>
  <c r="E47" i="7"/>
  <c r="F47" i="7" s="1"/>
  <c r="C52" i="7" l="1"/>
  <c r="D51" i="7"/>
  <c r="I51" i="7" s="1"/>
  <c r="G40" i="7"/>
  <c r="B48" i="7"/>
  <c r="E48" i="7"/>
  <c r="F48" i="7" s="1"/>
  <c r="C53" i="7" l="1"/>
  <c r="D52" i="7"/>
  <c r="I52" i="7" s="1"/>
  <c r="G41" i="7"/>
  <c r="B49" i="7"/>
  <c r="E49" i="7"/>
  <c r="F49" i="7" s="1"/>
  <c r="C54" i="7" l="1"/>
  <c r="D53" i="7"/>
  <c r="I53" i="7" s="1"/>
  <c r="G42" i="7"/>
  <c r="E50" i="7"/>
  <c r="F50" i="7" s="1"/>
  <c r="B50" i="7"/>
  <c r="C55" i="7" l="1"/>
  <c r="D54" i="7"/>
  <c r="I54" i="7" s="1"/>
  <c r="G43" i="7"/>
  <c r="B51" i="7"/>
  <c r="E51" i="7"/>
  <c r="F51" i="7" s="1"/>
  <c r="C56" i="7" l="1"/>
  <c r="D55" i="7"/>
  <c r="I55" i="7" s="1"/>
  <c r="G44" i="7"/>
  <c r="B52" i="7"/>
  <c r="E52" i="7"/>
  <c r="F52" i="7" s="1"/>
  <c r="C57" i="7" l="1"/>
  <c r="D56" i="7"/>
  <c r="I56" i="7" s="1"/>
  <c r="G45" i="7"/>
  <c r="B53" i="7"/>
  <c r="E53" i="7"/>
  <c r="F53" i="7" s="1"/>
  <c r="C58" i="7" l="1"/>
  <c r="D57" i="7"/>
  <c r="I57" i="7" s="1"/>
  <c r="G46" i="7"/>
  <c r="E54" i="7"/>
  <c r="F54" i="7" s="1"/>
  <c r="B54" i="7"/>
  <c r="C59" i="7" l="1"/>
  <c r="D58" i="7"/>
  <c r="I58" i="7" s="1"/>
  <c r="G47" i="7"/>
  <c r="B55" i="7"/>
  <c r="E55" i="7"/>
  <c r="F55" i="7" s="1"/>
  <c r="C60" i="7" l="1"/>
  <c r="D59" i="7"/>
  <c r="I59" i="7" s="1"/>
  <c r="G48" i="7"/>
  <c r="B56" i="7"/>
  <c r="E56" i="7"/>
  <c r="F56" i="7" s="1"/>
  <c r="C61" i="7" l="1"/>
  <c r="D60" i="7"/>
  <c r="I60" i="7" s="1"/>
  <c r="G49" i="7"/>
  <c r="B57" i="7"/>
  <c r="E57" i="7"/>
  <c r="F57" i="7" s="1"/>
  <c r="C62" i="7" l="1"/>
  <c r="D61" i="7"/>
  <c r="I61" i="7" s="1"/>
  <c r="G50" i="7"/>
  <c r="E58" i="7"/>
  <c r="F58" i="7" s="1"/>
  <c r="B58" i="7"/>
  <c r="C63" i="7" l="1"/>
  <c r="D62" i="7"/>
  <c r="I62" i="7" s="1"/>
  <c r="G51" i="7"/>
  <c r="B59" i="7"/>
  <c r="E59" i="7"/>
  <c r="F59" i="7" s="1"/>
  <c r="C64" i="7" l="1"/>
  <c r="D63" i="7"/>
  <c r="I63" i="7" s="1"/>
  <c r="G52" i="7"/>
  <c r="B60" i="7"/>
  <c r="E60" i="7"/>
  <c r="F60" i="7" s="1"/>
  <c r="C65" i="7" l="1"/>
  <c r="D64" i="7"/>
  <c r="I64" i="7" s="1"/>
  <c r="G53" i="7"/>
  <c r="E61" i="7"/>
  <c r="F61" i="7" s="1"/>
  <c r="B61" i="7"/>
  <c r="C66" i="7" l="1"/>
  <c r="D65" i="7"/>
  <c r="I65" i="7" s="1"/>
  <c r="G54" i="7"/>
  <c r="E62" i="7"/>
  <c r="F62" i="7" s="1"/>
  <c r="B62" i="7"/>
  <c r="C67" i="7" l="1"/>
  <c r="D66" i="7"/>
  <c r="I66" i="7" s="1"/>
  <c r="G55" i="7"/>
  <c r="B63" i="7"/>
  <c r="E63" i="7"/>
  <c r="F63" i="7" s="1"/>
  <c r="C68" i="7" l="1"/>
  <c r="D67" i="7"/>
  <c r="I67" i="7" s="1"/>
  <c r="G56" i="7"/>
  <c r="B64" i="7"/>
  <c r="E64" i="7"/>
  <c r="F64" i="7" s="1"/>
  <c r="C69" i="7" l="1"/>
  <c r="D68" i="7"/>
  <c r="I68" i="7" s="1"/>
  <c r="G57" i="7"/>
  <c r="B65" i="7"/>
  <c r="E65" i="7"/>
  <c r="F65" i="7" s="1"/>
  <c r="C70" i="7" l="1"/>
  <c r="D69" i="7"/>
  <c r="I69" i="7" s="1"/>
  <c r="G58" i="7"/>
  <c r="B66" i="7"/>
  <c r="E66" i="7"/>
  <c r="F66" i="7" s="1"/>
  <c r="C71" i="7" l="1"/>
  <c r="D70" i="7"/>
  <c r="I70" i="7" s="1"/>
  <c r="G59" i="7"/>
  <c r="B67" i="7"/>
  <c r="E67" i="7"/>
  <c r="F67" i="7" s="1"/>
  <c r="C72" i="7" l="1"/>
  <c r="D71" i="7"/>
  <c r="I71" i="7" s="1"/>
  <c r="G60" i="7"/>
  <c r="B68" i="7"/>
  <c r="E68" i="7"/>
  <c r="F68" i="7" s="1"/>
  <c r="C73" i="7" l="1"/>
  <c r="D72" i="7"/>
  <c r="I72" i="7" s="1"/>
  <c r="G61" i="7"/>
  <c r="B69" i="7"/>
  <c r="E69" i="7"/>
  <c r="F69" i="7" s="1"/>
  <c r="C74" i="7" l="1"/>
  <c r="D73" i="7"/>
  <c r="I73" i="7" s="1"/>
  <c r="G62" i="7"/>
  <c r="B70" i="7"/>
  <c r="E70" i="7"/>
  <c r="F70" i="7" s="1"/>
  <c r="C75" i="7" l="1"/>
  <c r="D74" i="7"/>
  <c r="I74" i="7" s="1"/>
  <c r="G63" i="7"/>
  <c r="B71" i="7"/>
  <c r="E71" i="7"/>
  <c r="F71" i="7" s="1"/>
  <c r="C76" i="7" l="1"/>
  <c r="D75" i="7"/>
  <c r="I75" i="7" s="1"/>
  <c r="G64" i="7"/>
  <c r="B72" i="7"/>
  <c r="E72" i="7"/>
  <c r="F72" i="7" s="1"/>
  <c r="C77" i="7" l="1"/>
  <c r="D76" i="7"/>
  <c r="I76" i="7" s="1"/>
  <c r="G65" i="7"/>
  <c r="B73" i="7"/>
  <c r="E73" i="7"/>
  <c r="F73" i="7" s="1"/>
  <c r="C78" i="7" l="1"/>
  <c r="D77" i="7"/>
  <c r="I77" i="7" s="1"/>
  <c r="G66" i="7"/>
  <c r="B74" i="7"/>
  <c r="E74" i="7"/>
  <c r="F74" i="7" s="1"/>
  <c r="C79" i="7" l="1"/>
  <c r="D78" i="7"/>
  <c r="I78" i="7" s="1"/>
  <c r="G67" i="7"/>
  <c r="B75" i="7"/>
  <c r="E75" i="7"/>
  <c r="F75" i="7" s="1"/>
  <c r="C80" i="7" l="1"/>
  <c r="D79" i="7"/>
  <c r="I79" i="7" s="1"/>
  <c r="G68" i="7"/>
  <c r="B76" i="7"/>
  <c r="E76" i="7"/>
  <c r="F76" i="7" s="1"/>
  <c r="C81" i="7" l="1"/>
  <c r="D80" i="7"/>
  <c r="I80" i="7" s="1"/>
  <c r="G69" i="7"/>
  <c r="B77" i="7"/>
  <c r="E77" i="7"/>
  <c r="F77" i="7" s="1"/>
  <c r="C82" i="7" l="1"/>
  <c r="D81" i="7"/>
  <c r="I81" i="7" s="1"/>
  <c r="G70" i="7"/>
  <c r="E78" i="7"/>
  <c r="F78" i="7" s="1"/>
  <c r="B78" i="7"/>
  <c r="C83" i="7" l="1"/>
  <c r="D82" i="7"/>
  <c r="I82" i="7" s="1"/>
  <c r="G71" i="7"/>
  <c r="B79" i="7"/>
  <c r="E79" i="7"/>
  <c r="F79" i="7" s="1"/>
  <c r="C84" i="7" l="1"/>
  <c r="D83" i="7"/>
  <c r="I83" i="7" s="1"/>
  <c r="G72" i="7"/>
  <c r="B80" i="7"/>
  <c r="E80" i="7"/>
  <c r="F80" i="7" s="1"/>
  <c r="C85" i="7" l="1"/>
  <c r="D84" i="7"/>
  <c r="I84" i="7" s="1"/>
  <c r="G73" i="7"/>
  <c r="B81" i="7"/>
  <c r="E81" i="7"/>
  <c r="F81" i="7" s="1"/>
  <c r="C86" i="7" l="1"/>
  <c r="D85" i="7"/>
  <c r="I85" i="7" s="1"/>
  <c r="G74" i="7"/>
  <c r="B82" i="7"/>
  <c r="E82" i="7"/>
  <c r="F82" i="7" s="1"/>
  <c r="C87" i="7" l="1"/>
  <c r="D86" i="7"/>
  <c r="I86" i="7" s="1"/>
  <c r="G75" i="7"/>
  <c r="B83" i="7"/>
  <c r="E83" i="7"/>
  <c r="F83" i="7" s="1"/>
  <c r="C88" i="7" l="1"/>
  <c r="D87" i="7"/>
  <c r="I87" i="7" s="1"/>
  <c r="G76" i="7"/>
  <c r="B84" i="7"/>
  <c r="E84" i="7"/>
  <c r="F84" i="7" s="1"/>
  <c r="C89" i="7" l="1"/>
  <c r="D88" i="7"/>
  <c r="I88" i="7" s="1"/>
  <c r="G77" i="7"/>
  <c r="B85" i="7"/>
  <c r="E85" i="7"/>
  <c r="F85" i="7" s="1"/>
  <c r="C90" i="7" l="1"/>
  <c r="D89" i="7"/>
  <c r="I89" i="7" s="1"/>
  <c r="G78" i="7"/>
  <c r="E86" i="7"/>
  <c r="F86" i="7" s="1"/>
  <c r="B86" i="7"/>
  <c r="C91" i="7" l="1"/>
  <c r="D90" i="7"/>
  <c r="I90" i="7" s="1"/>
  <c r="G79" i="7"/>
  <c r="B87" i="7"/>
  <c r="E87" i="7"/>
  <c r="F87" i="7" s="1"/>
  <c r="C92" i="7" l="1"/>
  <c r="D91" i="7"/>
  <c r="I91" i="7" s="1"/>
  <c r="G80" i="7"/>
  <c r="B88" i="7"/>
  <c r="E88" i="7"/>
  <c r="F88" i="7" s="1"/>
  <c r="C93" i="7" l="1"/>
  <c r="D92" i="7"/>
  <c r="I92" i="7" s="1"/>
  <c r="G81" i="7"/>
  <c r="B89" i="7"/>
  <c r="E89" i="7"/>
  <c r="F89" i="7" s="1"/>
  <c r="C94" i="7" l="1"/>
  <c r="D93" i="7"/>
  <c r="I93" i="7" s="1"/>
  <c r="G82" i="7"/>
  <c r="B90" i="7"/>
  <c r="E90" i="7"/>
  <c r="F90" i="7" s="1"/>
  <c r="C95" i="7" l="1"/>
  <c r="D94" i="7"/>
  <c r="I94" i="7" s="1"/>
  <c r="G83" i="7"/>
  <c r="B91" i="7"/>
  <c r="E91" i="7"/>
  <c r="F91" i="7" s="1"/>
  <c r="C96" i="7" l="1"/>
  <c r="D95" i="7"/>
  <c r="I95" i="7" s="1"/>
  <c r="G84" i="7"/>
  <c r="B92" i="7"/>
  <c r="E92" i="7"/>
  <c r="F92" i="7" s="1"/>
  <c r="C97" i="7" l="1"/>
  <c r="D96" i="7"/>
  <c r="I96" i="7" s="1"/>
  <c r="G85" i="7"/>
  <c r="B93" i="7"/>
  <c r="E93" i="7"/>
  <c r="F93" i="7" s="1"/>
  <c r="C98" i="7" l="1"/>
  <c r="D97" i="7"/>
  <c r="I97" i="7" s="1"/>
  <c r="G86" i="7"/>
  <c r="B94" i="7"/>
  <c r="E94" i="7"/>
  <c r="F94" i="7" s="1"/>
  <c r="C99" i="7" l="1"/>
  <c r="D98" i="7"/>
  <c r="I98" i="7" s="1"/>
  <c r="G87" i="7"/>
  <c r="B95" i="7"/>
  <c r="E95" i="7"/>
  <c r="F95" i="7" s="1"/>
  <c r="C100" i="7" l="1"/>
  <c r="D99" i="7"/>
  <c r="I99" i="7" s="1"/>
  <c r="G88" i="7"/>
  <c r="B96" i="7"/>
  <c r="E96" i="7"/>
  <c r="F96" i="7" s="1"/>
  <c r="C101" i="7" l="1"/>
  <c r="D101" i="7" s="1"/>
  <c r="I101" i="7" s="1"/>
  <c r="D100" i="7"/>
  <c r="I100" i="7" s="1"/>
  <c r="G89" i="7"/>
  <c r="B97" i="7"/>
  <c r="E97" i="7"/>
  <c r="F97" i="7" s="1"/>
  <c r="G90" i="7" l="1"/>
  <c r="B98" i="7"/>
  <c r="E98" i="7"/>
  <c r="F98" i="7" s="1"/>
  <c r="G91" i="7" l="1"/>
  <c r="E99" i="7"/>
  <c r="F99" i="7" s="1"/>
  <c r="B99" i="7"/>
  <c r="G92" i="7" l="1"/>
  <c r="B100" i="7"/>
  <c r="E100" i="7"/>
  <c r="F100" i="7" s="1"/>
  <c r="G93" i="7" l="1"/>
  <c r="B101" i="7"/>
  <c r="E101" i="7"/>
  <c r="F101" i="7" l="1"/>
  <c r="F102" i="7" s="1"/>
  <c r="H6" i="7" s="1"/>
  <c r="G94" i="7"/>
  <c r="H73" i="7" l="1"/>
  <c r="H89" i="7"/>
  <c r="H69" i="7"/>
  <c r="H85" i="7"/>
  <c r="H81" i="7"/>
  <c r="H65" i="7"/>
  <c r="H77" i="7"/>
  <c r="H57" i="7"/>
  <c r="H46" i="7"/>
  <c r="H39" i="7"/>
  <c r="H92" i="7"/>
  <c r="H76" i="7"/>
  <c r="H68" i="7"/>
  <c r="H60" i="7"/>
  <c r="H50" i="7"/>
  <c r="H45" i="7"/>
  <c r="H17" i="7"/>
  <c r="H91" i="7"/>
  <c r="H87" i="7"/>
  <c r="H83" i="7"/>
  <c r="H79" i="7"/>
  <c r="H75" i="7"/>
  <c r="H71" i="7"/>
  <c r="H67" i="7"/>
  <c r="H63" i="7"/>
  <c r="H59" i="7"/>
  <c r="H54" i="7"/>
  <c r="H49" i="7"/>
  <c r="H43" i="7"/>
  <c r="H32" i="7"/>
  <c r="H9" i="7"/>
  <c r="H61" i="7"/>
  <c r="H51" i="7"/>
  <c r="H26" i="7"/>
  <c r="H88" i="7"/>
  <c r="H84" i="7"/>
  <c r="H80" i="7"/>
  <c r="H72" i="7"/>
  <c r="H64" i="7"/>
  <c r="H55" i="7"/>
  <c r="H35" i="7"/>
  <c r="H93" i="7"/>
  <c r="H90" i="7"/>
  <c r="H86" i="7"/>
  <c r="H82" i="7"/>
  <c r="H78" i="7"/>
  <c r="H74" i="7"/>
  <c r="H70" i="7"/>
  <c r="H66" i="7"/>
  <c r="H62" i="7"/>
  <c r="H58" i="7"/>
  <c r="H53" i="7"/>
  <c r="H47" i="7"/>
  <c r="H40" i="7"/>
  <c r="H31" i="7"/>
  <c r="H56" i="7"/>
  <c r="H52" i="7"/>
  <c r="H48" i="7"/>
  <c r="H44" i="7"/>
  <c r="H36" i="7"/>
  <c r="H27" i="7"/>
  <c r="H42" i="7"/>
  <c r="H38" i="7"/>
  <c r="H34" i="7"/>
  <c r="H30" i="7"/>
  <c r="H25" i="7"/>
  <c r="H8" i="7"/>
  <c r="H41" i="7"/>
  <c r="H37" i="7"/>
  <c r="H33" i="7"/>
  <c r="H29" i="7"/>
  <c r="H20" i="7"/>
  <c r="H28" i="7"/>
  <c r="H24" i="7"/>
  <c r="H16" i="7"/>
  <c r="H5" i="7"/>
  <c r="H21" i="7"/>
  <c r="H13" i="7"/>
  <c r="H12" i="7"/>
  <c r="H4" i="7"/>
  <c r="H23" i="7"/>
  <c r="H19" i="7"/>
  <c r="H15" i="7"/>
  <c r="H11" i="7"/>
  <c r="H7" i="7"/>
  <c r="H3" i="7"/>
  <c r="H22" i="7"/>
  <c r="H18" i="7"/>
  <c r="H14" i="7"/>
  <c r="H10" i="7"/>
  <c r="G95" i="7"/>
  <c r="H94" i="7"/>
  <c r="F118" i="3" l="1"/>
  <c r="I118" i="3" s="1"/>
  <c r="G96" i="7"/>
  <c r="H95" i="7"/>
  <c r="G97" i="7" l="1"/>
  <c r="H96" i="7"/>
  <c r="G98" i="7" l="1"/>
  <c r="H97" i="7"/>
  <c r="G99" i="7" l="1"/>
  <c r="H98" i="7"/>
  <c r="G100" i="7" l="1"/>
  <c r="H99" i="7"/>
  <c r="G101" i="7" l="1"/>
  <c r="H101" i="7" s="1"/>
  <c r="H100" i="7"/>
</calcChain>
</file>

<file path=xl/comments1.xml><?xml version="1.0" encoding="utf-8"?>
<comments xmlns="http://schemas.openxmlformats.org/spreadsheetml/2006/main">
  <authors>
    <author>n.centola</author>
  </authors>
  <commentList>
    <comment ref="D9" authorId="0" guid="{2AA3D5DB-A268-4E9C-9D80-89C9A1E4EF27}" shapeId="0">
      <text>
        <r>
          <rPr>
            <sz val="8"/>
            <color indexed="81"/>
            <rFont val="Tahoma"/>
            <family val="2"/>
          </rPr>
          <t>Inserire una breve descrizione dell'opera</t>
        </r>
      </text>
    </comment>
    <comment ref="H19" authorId="0" guid="{348DE779-87A5-4F3C-9AE9-CF3265898ECE}" shapeId="0">
      <text>
        <r>
          <rPr>
            <b/>
            <sz val="9"/>
            <color indexed="81"/>
            <rFont val="Tahoma"/>
            <family val="2"/>
          </rPr>
          <t xml:space="preserve">N.B.
</t>
        </r>
        <r>
          <rPr>
            <sz val="9"/>
            <color indexed="81"/>
            <rFont val="Tahoma"/>
            <family val="2"/>
          </rPr>
          <t>Ogni 300 mc massimo di getto di miscela omogenea occorre  un controllo di accettazione di tipo A.</t>
        </r>
      </text>
    </comment>
    <comment ref="B24" authorId="0" guid="{25EF6F40-7F56-4D08-BB3A-17FC5C8B21B0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24" authorId="0" guid="{EBE4CACE-9242-404A-8DE8-6A3EFBF12F70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25" authorId="0" guid="{AC8F07DD-1C1E-41BB-B135-D36D5B65268C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27" authorId="0" guid="{41E513C8-52AB-45AC-B26F-1D8639C9CA38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27" authorId="0" guid="{51287ED4-86CF-4EE3-8B6B-ECDE4B8C14F5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28" authorId="0" guid="{1FBB1B7D-C8B5-40CA-9439-B56E00E577D8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30" authorId="0" guid="{F478D5FC-A220-4F62-9CCB-E1BA2FA51B51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30" authorId="0" guid="{8AB374F8-7EDF-453E-B2FA-A846DBAD4427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31" authorId="0" guid="{0393FD3F-F583-419F-B726-C23A6F7873E5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</commentList>
</comments>
</file>

<file path=xl/comments2.xml><?xml version="1.0" encoding="utf-8"?>
<comments xmlns="http://schemas.openxmlformats.org/spreadsheetml/2006/main">
  <authors>
    <author>n.centola</author>
    <author>Davide Cicchini</author>
    <author>Utente</author>
  </authors>
  <commentList>
    <comment ref="D7" authorId="0" guid="{4FDED4DD-950D-4070-A5D0-B55F52687693}" shapeId="0">
      <text>
        <r>
          <rPr>
            <sz val="8"/>
            <color indexed="81"/>
            <rFont val="Tahoma"/>
            <family val="2"/>
          </rPr>
          <t>Inserire una breve descrizione dell'opera</t>
        </r>
      </text>
    </comment>
    <comment ref="B22" authorId="0" guid="{E75FB0DE-680A-42D7-B540-D5D9F1EBBD6F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22" authorId="0" guid="{FB3F3E43-9E28-489E-8ADE-6670F0398713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23" authorId="0" guid="{CDE94FA8-5F63-4CCA-BBF1-34ECE937BF00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25" authorId="0" guid="{0116A131-60D5-41B7-99BA-711579DA781B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25" authorId="0" guid="{843E116B-63CE-4F2E-A63D-02C58203A4EC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26" authorId="0" guid="{563CBAA2-3851-4215-BA9C-BE5410424C27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28" authorId="0" guid="{2EF93150-631B-4212-98E7-5BB84D9B2A99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28" authorId="0" guid="{E0080937-BD69-4E76-9890-4979A9F6B9CA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29" authorId="0" guid="{21F98461-AF6F-41CD-9F6A-8E4268D78981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31" authorId="0" guid="{F94CBA86-9872-4F59-B3EB-03498E6F39EA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31" authorId="0" guid="{9FF8DD2C-C7D1-47A8-97DA-9BC15AE8B65C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32" authorId="0" guid="{5E36F03A-AF69-4C2E-B30D-56FBA24F02F6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34" authorId="0" guid="{594F7630-58D5-4C71-A733-C2F013F1941D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34" authorId="0" guid="{2EB7748F-B330-428A-84B1-A08DE057DFDB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35" authorId="0" guid="{D1641D05-F748-462D-8E3B-CB20DA7F7DCC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37" authorId="0" guid="{4C717641-C4F1-43C8-B219-1161FD6EC054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37" authorId="0" guid="{34AD434E-53AD-4C4B-BE4E-4A0637F1D179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38" authorId="0" guid="{94835BCA-D778-4323-96EA-A8C48DD2B971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40" authorId="0" guid="{FEFE7F97-547D-4A0A-BF5B-1FBEB45987E0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40" authorId="0" guid="{C46DB140-E19D-47E4-BC2E-7E34F61435D9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41" authorId="0" guid="{A9752B6A-C617-4D78-8AB3-21E98C1AB15C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43" authorId="0" guid="{DC59F0FE-0D68-44C7-A7DD-905AF3903C4B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43" authorId="0" guid="{95FE74B5-FD17-48E0-9F29-BB15152C8B4F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44" authorId="0" guid="{240DC8E8-34A7-4C3B-B6B8-71445B56AE69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46" authorId="0" guid="{A61B9B10-CBF4-48B2-A3F9-C27057092A41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46" authorId="0" guid="{764A7857-3D1B-4EB3-87C2-ED29A9B3F2A4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47" authorId="0" guid="{56669B17-62FE-41F2-9ADD-FAB64A111A46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49" authorId="0" guid="{D4526122-052C-4E28-8D02-424371A1CB9D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49" authorId="0" guid="{9BF3A8A6-69D5-4D45-B30E-9CACDBA6BA2C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50" authorId="0" guid="{2E5F7C1E-C5FB-40B9-B583-8A5338A073C2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52" authorId="0" guid="{A66A4A27-5F5C-467E-8677-FAC82F960B95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52" authorId="0" guid="{BF7634E2-E7FD-4173-8E42-ADA167572E90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53" authorId="0" guid="{9590C566-0F58-4AF0-96A9-3D1296FFC26D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55" authorId="0" guid="{3E84E1FE-2E5E-4DCB-9B52-A7A118A5B3A9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55" authorId="0" guid="{24192C30-E5AA-4CB3-A035-57A59753AE8D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56" authorId="0" guid="{5AC6B861-3D67-4AA9-915C-7E3250243AC9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58" authorId="0" guid="{F2EC8959-2AA5-462B-AF69-270B63448DD0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58" authorId="0" guid="{F5AFA0B2-D679-46FD-AE5F-5EB90F532CAE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59" authorId="0" guid="{927F6031-1DF1-4265-89A9-8D8DA5FCD3EF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61" authorId="0" guid="{02114C16-3775-4962-8800-8F109B4FE893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61" authorId="0" guid="{F037CEB0-B976-41BC-8B6C-761C81F67201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62" authorId="0" guid="{295FD651-8090-4838-90E1-C8B8F13DA71E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B64" authorId="0" guid="{6BE54955-C66F-4430-A2ED-DC2CD4E18336}" shapeId="0">
      <text>
        <r>
          <rPr>
            <sz val="9"/>
            <color indexed="81"/>
            <rFont val="Tahoma"/>
            <family val="2"/>
          </rPr>
          <t xml:space="preserve">P.to 11.2.4
</t>
        </r>
        <r>
          <rPr>
            <b/>
            <sz val="9"/>
            <color indexed="81"/>
            <rFont val="Tahoma"/>
            <family val="2"/>
          </rPr>
          <t>Un prelievo consiste nel prelevare dagli impasti</t>
        </r>
        <r>
          <rPr>
            <sz val="9"/>
            <color indexed="81"/>
            <rFont val="Tahoma"/>
            <family val="2"/>
          </rPr>
          <t xml:space="preserve">, al momento della posa in opera ed alla presenza del Direttore dei Lavori o di persona di sua fiducia, il calcestruzzo necessario per la confezione di </t>
        </r>
        <r>
          <rPr>
            <b/>
            <sz val="9"/>
            <color indexed="81"/>
            <rFont val="Tahoma"/>
            <family val="2"/>
          </rPr>
          <t>un gruppo di due provini.</t>
        </r>
      </text>
    </comment>
    <comment ref="H64" authorId="0" guid="{1DFC9FBB-2211-4249-9481-352FA1502971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H65" authorId="0" guid="{34C3F71D-D2E3-46E9-9185-1BEDCD4FD933}" shapeId="0">
      <text>
        <r>
          <rPr>
            <sz val="9"/>
            <color indexed="81"/>
            <rFont val="Tahoma"/>
            <family val="2"/>
          </rPr>
          <t>Per un controllo di accettazione di tipo A è necessario che il numero di campioni prelevati e provati sia non inferiore a 6 (tre prelievi)</t>
        </r>
      </text>
    </comment>
    <comment ref="I68" authorId="1" guid="{544037F5-8845-4BD0-8311-507CACE5E44E}" shapeId="0">
      <text>
        <r>
          <rPr>
            <b/>
            <sz val="9"/>
            <color indexed="81"/>
            <rFont val="Tahoma"/>
            <family val="2"/>
          </rPr>
          <t>Davide Cicchini:</t>
        </r>
        <r>
          <rPr>
            <sz val="9"/>
            <color indexed="81"/>
            <rFont val="Tahoma"/>
            <family val="2"/>
          </rPr>
          <t xml:space="preserve">
valore </t>
        </r>
        <r>
          <rPr>
            <u/>
            <sz val="9"/>
            <color indexed="81"/>
            <rFont val="Tahoma"/>
            <family val="2"/>
          </rPr>
          <t>medio</t>
        </r>
        <r>
          <rPr>
            <sz val="9"/>
            <color indexed="81"/>
            <rFont val="Tahoma"/>
            <family val="2"/>
          </rPr>
          <t xml:space="preserve"> di resistenza del calcestruzzo.</t>
        </r>
      </text>
    </comment>
    <comment ref="I70" authorId="1" guid="{F66CF9D5-F768-45C7-878B-D8E20FCA8556}" shapeId="0">
      <text>
        <r>
          <rPr>
            <b/>
            <sz val="9"/>
            <color indexed="81"/>
            <rFont val="Tahoma"/>
            <family val="2"/>
          </rPr>
          <t xml:space="preserve">Davide Cicchini:
</t>
        </r>
        <r>
          <rPr>
            <sz val="9"/>
            <color indexed="81"/>
            <rFont val="Tahoma"/>
            <family val="2"/>
          </rPr>
          <t xml:space="preserve">valore </t>
        </r>
        <r>
          <rPr>
            <u/>
            <sz val="9"/>
            <color indexed="81"/>
            <rFont val="Tahoma"/>
            <family val="2"/>
          </rPr>
          <t>caratteristico</t>
        </r>
        <r>
          <rPr>
            <sz val="9"/>
            <color indexed="81"/>
            <rFont val="Tahoma"/>
            <family val="2"/>
          </rPr>
          <t xml:space="preserve"> di resistenza del calcestruzzo. Si ottiene dal prodotto 1,645*s</t>
        </r>
      </text>
    </comment>
    <comment ref="F96" authorId="2" guid="{EE8A57B4-E797-4E76-9445-931E4A847D38}" shapeId="0">
      <text>
        <r>
          <rPr>
            <b/>
            <sz val="9"/>
            <color indexed="81"/>
            <rFont val="Tahoma"/>
            <family val="2"/>
          </rPr>
          <t>Davide CIcchini:</t>
        </r>
        <r>
          <rPr>
            <sz val="9"/>
            <color indexed="81"/>
            <rFont val="Tahoma"/>
            <family val="2"/>
          </rPr>
          <t xml:space="preserve">
Se il rapporto s/Rm è maggiore di 0,15 (ma sempre minore di 0,3) la norma definisce che il campione è verificato ma sono necessari maggiori controlli sul provino.</t>
        </r>
      </text>
    </comment>
  </commentList>
</comments>
</file>

<file path=xl/sharedStrings.xml><?xml version="1.0" encoding="utf-8"?>
<sst xmlns="http://schemas.openxmlformats.org/spreadsheetml/2006/main" count="473" uniqueCount="164">
  <si>
    <t>Mpa</t>
  </si>
  <si>
    <t>σ²</t>
  </si>
  <si>
    <t>f 5%</t>
  </si>
  <si>
    <t>f 95%</t>
  </si>
  <si>
    <t>Campioni</t>
  </si>
  <si>
    <t>varianza</t>
  </si>
  <si>
    <t>scarto quadratico medio</t>
  </si>
  <si>
    <t>frattile al 5%</t>
  </si>
  <si>
    <t>frattile al 95%</t>
  </si>
  <si>
    <t>Ing. Davide Cicchini</t>
  </si>
  <si>
    <t xml:space="preserve">Il foglio di calcolo restituisce il valore caratteristico di resistenza a compressione </t>
  </si>
  <si>
    <t>www.davidecicchini.it</t>
  </si>
  <si>
    <t>Rm(prel.)</t>
  </si>
  <si>
    <t>s</t>
  </si>
  <si>
    <t>Resistenza media</t>
  </si>
  <si>
    <t>(µ)</t>
  </si>
  <si>
    <t>(σ)</t>
  </si>
  <si>
    <t>s/Rm</t>
  </si>
  <si>
    <t>del calcestruzzo  ed esegue le prove di accettazione (tipo A e tipo B).</t>
  </si>
  <si>
    <t>Il foglio è impostato per la stampa pdf (file-salva con nome-formato pdf)</t>
  </si>
  <si>
    <t>* Nel caso di getti maggiori di 1500mc si esegue il controllo statistico ogni 1500mc di getto</t>
  </si>
  <si>
    <t>campioni</t>
  </si>
  <si>
    <t>resistenza di prelievo</t>
  </si>
  <si>
    <t>Resistenza caratteristica di progetto</t>
  </si>
  <si>
    <t xml:space="preserve">TAB </t>
  </si>
  <si>
    <r>
      <t xml:space="preserve">Il controllo di tipo A è riferito ad un quantitativo di miscela omogenea non maggiore di 300 mc. </t>
    </r>
    <r>
      <rPr>
        <b/>
        <sz val="9"/>
        <rFont val="Arial Narrow"/>
        <family val="2"/>
      </rPr>
      <t>Ogni controllo di accettazione di tipo A è rappresentato da tre prelievi (6 provini)</t>
    </r>
    <r>
      <rPr>
        <sz val="9"/>
        <rFont val="Arial Narrow"/>
        <family val="2"/>
      </rPr>
      <t xml:space="preserve">, ciascuno dei quali eseguito su un massimo di 100 mc di getto di miscela omogenea. Risulta quindi un controllo di accettazione ogni 300 mc massimo di getto. </t>
    </r>
    <r>
      <rPr>
        <b/>
        <sz val="9"/>
        <rFont val="Arial Narrow"/>
        <family val="2"/>
      </rPr>
      <t xml:space="preserve">Per ogni giorno di getto va comunque effettuato almeno un prelievo (gruppo di 2 provini). </t>
    </r>
    <r>
      <rPr>
        <sz val="9"/>
        <rFont val="Arial Narrow"/>
        <family val="2"/>
      </rPr>
      <t xml:space="preserve">Nelle costruzioni con meno di 100 mc di getto di miscela omogenea, </t>
    </r>
    <r>
      <rPr>
        <b/>
        <sz val="9"/>
        <rFont val="Arial Narrow"/>
        <family val="2"/>
      </rPr>
      <t>fermo restanto l'obbligo di almeno 3 prelievi (6 provini)</t>
    </r>
    <r>
      <rPr>
        <sz val="9"/>
        <rFont val="Arial Narrow"/>
        <family val="2"/>
      </rPr>
      <t xml:space="preserve"> e del rispetto delle limitazioni di cui sopra, è consentito derogare all'obbligo di prelievo giornaliero.</t>
    </r>
  </si>
  <si>
    <t xml:space="preserve">Intervento </t>
  </si>
  <si>
    <t>Ubicazione Cantiere</t>
  </si>
  <si>
    <t>(Comune)</t>
  </si>
  <si>
    <t>(Via)</t>
  </si>
  <si>
    <t>Committente</t>
  </si>
  <si>
    <t>Impresa Esecutrice</t>
  </si>
  <si>
    <t>Direttore dei Lavori</t>
  </si>
  <si>
    <t>CALCESTRUZZO - DATI DI PROGETTO</t>
  </si>
  <si>
    <t>C25/30</t>
  </si>
  <si>
    <t>Resistenza caratteristica cubica a compressione</t>
  </si>
  <si>
    <r>
      <t>R</t>
    </r>
    <r>
      <rPr>
        <vertAlign val="subscript"/>
        <sz val="10"/>
        <rFont val="Arial"/>
        <family val="2"/>
      </rPr>
      <t>ck</t>
    </r>
  </si>
  <si>
    <t>(N/mmq)</t>
  </si>
  <si>
    <t>Quantitativo miscela omogeneo di calcestruzzo</t>
  </si>
  <si>
    <t>(mc)</t>
  </si>
  <si>
    <t>RISULTATI DEI PROVINI DI CALCESTRUZZO (N° prelievi: 3)</t>
  </si>
  <si>
    <t xml:space="preserve">Prelievo </t>
  </si>
  <si>
    <t>Data prelievo</t>
  </si>
  <si>
    <t>Certificato N°</t>
  </si>
  <si>
    <t>Carico di rottura (N/mmq)</t>
  </si>
  <si>
    <t>"Resistenza di prelievo"            (N/mmq)</t>
  </si>
  <si>
    <t>N</t>
  </si>
  <si>
    <t>Sigla Provino</t>
  </si>
  <si>
    <t>Resistenza media dei prelievi</t>
  </si>
  <si>
    <t>Minore valore di resistenza dei prelievi</t>
  </si>
  <si>
    <t>Resistenza media dei prelievi, Limite</t>
  </si>
  <si>
    <t>Minore valore di resistenza dei prelievi, Limite</t>
  </si>
  <si>
    <t>&gt;</t>
  </si>
  <si>
    <t>IL Direttore dei Lavori</t>
  </si>
  <si>
    <t>C35/45</t>
  </si>
  <si>
    <t>C16/20</t>
  </si>
  <si>
    <t>C20/25</t>
  </si>
  <si>
    <t>C40/50</t>
  </si>
  <si>
    <t>C45/55</t>
  </si>
  <si>
    <t>RISULTATI DEI PROVINI DI CALCESTRUZZO (N° prelievi: 15)</t>
  </si>
  <si>
    <t>§11.2.5.1 D.M. 17.01.2018</t>
  </si>
  <si>
    <t>Classe di resistenza del calcestruzzo (Tab. 4.1.I D.M. 17.01.2018)</t>
  </si>
  <si>
    <r>
      <t>(N/mm</t>
    </r>
    <r>
      <rPr>
        <sz val="11"/>
        <color theme="1"/>
        <rFont val="Calibri"/>
        <family val="2"/>
      </rPr>
      <t>²</t>
    </r>
    <r>
      <rPr>
        <sz val="11"/>
        <color theme="1"/>
        <rFont val="Calibri"/>
        <family val="2"/>
        <scheme val="minor"/>
      </rPr>
      <t>)</t>
    </r>
  </si>
  <si>
    <r>
      <t>(m</t>
    </r>
    <r>
      <rPr>
        <sz val="11"/>
        <color theme="1"/>
        <rFont val="Calibri"/>
        <family val="2"/>
      </rPr>
      <t>³)</t>
    </r>
  </si>
  <si>
    <t>Carico di rottura (N/mm²)</t>
  </si>
  <si>
    <t>"Resistenza di prelievo"            (N/mm²)</t>
  </si>
  <si>
    <t>(N/mm²)</t>
  </si>
  <si>
    <t>CONTROLLO DI TIPO B  D.M. 2018 §11.2.5.2</t>
  </si>
  <si>
    <t>s/Rm(prel.)&lt;0,3</t>
  </si>
  <si>
    <t>CONTROLLI DI ACCETTAZIONE - VERIFICHE (Tab. 11.2.I D.M. 17.01.2018)</t>
  </si>
  <si>
    <t>Elemento strutturale (descrizione)</t>
  </si>
  <si>
    <t>AREA SOTTESA</t>
  </si>
  <si>
    <r>
      <t>R</t>
    </r>
    <r>
      <rPr>
        <vertAlign val="subscript"/>
        <sz val="10"/>
        <rFont val="Arial"/>
        <family val="2"/>
      </rPr>
      <t>ck</t>
    </r>
    <r>
      <rPr>
        <sz val="10"/>
        <rFont val="Arial"/>
        <family val="2"/>
      </rPr>
      <t>=</t>
    </r>
  </si>
  <si>
    <t>&lt;</t>
  </si>
  <si>
    <t>VALORI DI RESISTENZA LIMITE (Tab. 11.2.I D.M. 17.01.2018)</t>
  </si>
  <si>
    <t>P.to 11.2.5.2 D.M. 17.01.2018</t>
  </si>
  <si>
    <r>
      <t xml:space="preserve">Nella realizzazione di opere strutturali che richiedano l'impiego di </t>
    </r>
    <r>
      <rPr>
        <b/>
        <sz val="9"/>
        <rFont val="Arial Narrow"/>
        <family val="2"/>
      </rPr>
      <t>più di 1500 mc</t>
    </r>
    <r>
      <rPr>
        <sz val="9"/>
        <rFont val="Arial Narrow"/>
        <family val="2"/>
      </rPr>
      <t xml:space="preserve"> di miscela omogenea è obbligatorio il </t>
    </r>
    <r>
      <rPr>
        <b/>
        <sz val="9"/>
        <rFont val="Arial Narrow"/>
        <family val="2"/>
      </rPr>
      <t>controllo di accettazione di tipo statistico (tipo B)</t>
    </r>
    <r>
      <rPr>
        <sz val="9"/>
        <rFont val="Arial Narrow"/>
        <family val="2"/>
      </rPr>
      <t xml:space="preserve"> Il controllo è riferito ad una miscela omogenea e va eseguito con frequenza non minore di un controllo ogni 1500 m3 di calcestruzzo. Ogni controllo di accettazione di tipo B è costituito da almeno 15 prelievi, ciascuno dei quali eseguito su 100 m3 di getto di miscela omogenea. Per ogni giorno di getto va comunque effettuato almeno un prelievo.</t>
    </r>
  </si>
  <si>
    <t>C30/37</t>
  </si>
  <si>
    <t>C50/60</t>
  </si>
  <si>
    <r>
      <t>R</t>
    </r>
    <r>
      <rPr>
        <vertAlign val="subscript"/>
        <sz val="10"/>
        <rFont val="Arial"/>
        <family val="2"/>
      </rPr>
      <t xml:space="preserve">cm28 </t>
    </r>
    <r>
      <rPr>
        <sz val="10"/>
        <rFont val="Arial"/>
        <family val="2"/>
      </rPr>
      <t>=</t>
    </r>
  </si>
  <si>
    <r>
      <t>R</t>
    </r>
    <r>
      <rPr>
        <vertAlign val="subscript"/>
        <sz val="11"/>
        <color theme="1"/>
        <rFont val="Calibri"/>
        <family val="2"/>
        <scheme val="minor"/>
      </rPr>
      <t>c,min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= </t>
    </r>
  </si>
  <si>
    <r>
      <t>R</t>
    </r>
    <r>
      <rPr>
        <vertAlign val="subscript"/>
        <sz val="11"/>
        <color theme="1"/>
        <rFont val="Calibri"/>
        <family val="2"/>
        <scheme val="minor"/>
      </rPr>
      <t>ck</t>
    </r>
    <r>
      <rPr>
        <sz val="11"/>
        <color theme="1"/>
        <rFont val="Calibri"/>
        <family val="2"/>
        <scheme val="minor"/>
      </rPr>
      <t>+3,5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>=</t>
    </r>
  </si>
  <si>
    <r>
      <t>R</t>
    </r>
    <r>
      <rPr>
        <vertAlign val="subscript"/>
        <sz val="11"/>
        <color theme="1"/>
        <rFont val="Calibri"/>
        <family val="2"/>
        <scheme val="minor"/>
      </rPr>
      <t>ck</t>
    </r>
    <r>
      <rPr>
        <sz val="11"/>
        <color theme="1"/>
        <rFont val="Calibri"/>
        <family val="2"/>
        <scheme val="minor"/>
      </rPr>
      <t>-3,5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= </t>
    </r>
  </si>
  <si>
    <r>
      <t>R</t>
    </r>
    <r>
      <rPr>
        <vertAlign val="subscript"/>
        <sz val="11"/>
        <color theme="1"/>
        <rFont val="Calibri"/>
        <family val="2"/>
        <scheme val="minor"/>
      </rPr>
      <t>c,min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 ≥  (R</t>
    </r>
    <r>
      <rPr>
        <vertAlign val="subscript"/>
        <sz val="10"/>
        <rFont val="Arial"/>
        <family val="2"/>
      </rPr>
      <t>ck</t>
    </r>
    <r>
      <rPr>
        <sz val="10"/>
        <rFont val="Arial"/>
        <family val="2"/>
      </rPr>
      <t>-3,5)</t>
    </r>
  </si>
  <si>
    <r>
      <t>R</t>
    </r>
    <r>
      <rPr>
        <vertAlign val="subscript"/>
        <sz val="11"/>
        <color theme="1"/>
        <rFont val="Calibri"/>
        <family val="2"/>
        <scheme val="minor"/>
      </rPr>
      <t>ck</t>
    </r>
    <r>
      <rPr>
        <sz val="11"/>
        <color theme="1"/>
        <rFont val="Calibri"/>
        <family val="2"/>
        <scheme val="minor"/>
      </rPr>
      <t>+3,5 =</t>
    </r>
  </si>
  <si>
    <r>
      <t>R</t>
    </r>
    <r>
      <rPr>
        <vertAlign val="subscript"/>
        <sz val="11"/>
        <color theme="1"/>
        <rFont val="Calibri"/>
        <family val="2"/>
        <scheme val="minor"/>
      </rPr>
      <t>c,min</t>
    </r>
  </si>
  <si>
    <r>
      <t>R</t>
    </r>
    <r>
      <rPr>
        <vertAlign val="subscript"/>
        <sz val="10"/>
        <rFont val="Arial"/>
        <family val="2"/>
      </rPr>
      <t>cm28</t>
    </r>
  </si>
  <si>
    <r>
      <t>R</t>
    </r>
    <r>
      <rPr>
        <vertAlign val="subscript"/>
        <sz val="11"/>
        <color theme="1"/>
        <rFont val="Calibri"/>
        <family val="2"/>
        <scheme val="minor"/>
      </rPr>
      <t>ck</t>
    </r>
    <r>
      <rPr>
        <sz val="11"/>
        <color theme="1"/>
        <rFont val="Calibri"/>
        <family val="2"/>
        <scheme val="minor"/>
      </rPr>
      <t xml:space="preserve">-3,5  = </t>
    </r>
  </si>
  <si>
    <r>
      <t>R</t>
    </r>
    <r>
      <rPr>
        <vertAlign val="subscript"/>
        <sz val="11"/>
        <color theme="1"/>
        <rFont val="Calibri"/>
        <family val="2"/>
        <scheme val="minor"/>
      </rPr>
      <t xml:space="preserve">cm28 </t>
    </r>
    <r>
      <rPr>
        <sz val="11"/>
        <color theme="1"/>
        <rFont val="Calibri"/>
        <family val="2"/>
      </rPr>
      <t xml:space="preserve">≥ </t>
    </r>
    <r>
      <rPr>
        <sz val="10"/>
        <rFont val="Arial"/>
        <family val="2"/>
      </rPr>
      <t>(R</t>
    </r>
    <r>
      <rPr>
        <vertAlign val="subscript"/>
        <sz val="10"/>
        <rFont val="Arial"/>
        <family val="2"/>
      </rPr>
      <t>ck</t>
    </r>
    <r>
      <rPr>
        <sz val="10"/>
        <rFont val="Arial"/>
        <family val="2"/>
      </rPr>
      <t>+3,5)</t>
    </r>
  </si>
  <si>
    <r>
      <t>R</t>
    </r>
    <r>
      <rPr>
        <b/>
        <i/>
        <vertAlign val="subscript"/>
        <sz val="11"/>
        <color theme="1"/>
        <rFont val="Calibri"/>
        <family val="2"/>
        <scheme val="minor"/>
      </rPr>
      <t>cm28</t>
    </r>
  </si>
  <si>
    <r>
      <t>R</t>
    </r>
    <r>
      <rPr>
        <vertAlign val="subscript"/>
        <sz val="11"/>
        <color theme="1"/>
        <rFont val="Calibri"/>
        <family val="2"/>
        <scheme val="minor"/>
      </rPr>
      <t>ck</t>
    </r>
    <r>
      <rPr>
        <sz val="11"/>
        <color theme="1"/>
        <rFont val="Calibri"/>
        <family val="2"/>
        <scheme val="minor"/>
      </rPr>
      <t>+1,48s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>=</t>
    </r>
  </si>
  <si>
    <r>
      <t>R</t>
    </r>
    <r>
      <rPr>
        <vertAlign val="subscript"/>
        <sz val="11"/>
        <color theme="1"/>
        <rFont val="Calibri"/>
        <family val="2"/>
        <scheme val="minor"/>
      </rPr>
      <t>ck</t>
    </r>
    <r>
      <rPr>
        <sz val="11"/>
        <color theme="1"/>
        <rFont val="Calibri"/>
        <family val="2"/>
        <scheme val="minor"/>
      </rPr>
      <t>&lt; R</t>
    </r>
    <r>
      <rPr>
        <vertAlign val="subscript"/>
        <sz val="11"/>
        <color theme="1"/>
        <rFont val="Calibri"/>
        <family val="2"/>
        <scheme val="minor"/>
      </rPr>
      <t>cm28</t>
    </r>
    <r>
      <rPr>
        <sz val="11"/>
        <color theme="1"/>
        <rFont val="Calibri"/>
        <family val="2"/>
        <scheme val="minor"/>
      </rPr>
      <t xml:space="preserve"> (frat. 5%)</t>
    </r>
  </si>
  <si>
    <r>
      <t>R</t>
    </r>
    <r>
      <rPr>
        <vertAlign val="subscript"/>
        <sz val="11"/>
        <color theme="1"/>
        <rFont val="Calibri"/>
        <family val="2"/>
        <scheme val="minor"/>
      </rPr>
      <t>c,min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 &gt; R</t>
    </r>
    <r>
      <rPr>
        <vertAlign val="subscript"/>
        <sz val="10"/>
        <rFont val="Arial"/>
        <family val="2"/>
      </rPr>
      <t xml:space="preserve">cm28 </t>
    </r>
    <r>
      <rPr>
        <sz val="10"/>
        <rFont val="Arial"/>
        <family val="2"/>
      </rPr>
      <t>(frat. 1%)</t>
    </r>
  </si>
  <si>
    <r>
      <t>R</t>
    </r>
    <r>
      <rPr>
        <vertAlign val="subscript"/>
        <sz val="11"/>
        <color theme="1"/>
        <rFont val="Calibri"/>
        <family val="2"/>
        <scheme val="minor"/>
      </rPr>
      <t>cm28</t>
    </r>
    <r>
      <rPr>
        <sz val="11"/>
        <color theme="1"/>
        <rFont val="Calibri"/>
        <family val="2"/>
        <scheme val="minor"/>
      </rPr>
      <t xml:space="preserve"> (frat. 5%)=</t>
    </r>
  </si>
  <si>
    <r>
      <t>R</t>
    </r>
    <r>
      <rPr>
        <vertAlign val="subscript"/>
        <sz val="11"/>
        <color theme="1"/>
        <rFont val="Calibri"/>
        <family val="2"/>
        <scheme val="minor"/>
      </rPr>
      <t>cm28</t>
    </r>
    <r>
      <rPr>
        <sz val="11"/>
        <color theme="1"/>
        <rFont val="Calibri"/>
        <family val="2"/>
        <scheme val="minor"/>
      </rPr>
      <t xml:space="preserve"> (frat. 1%)=</t>
    </r>
  </si>
  <si>
    <r>
      <t>R</t>
    </r>
    <r>
      <rPr>
        <vertAlign val="subscript"/>
        <sz val="11"/>
        <color theme="1"/>
        <rFont val="Calibri"/>
        <family val="2"/>
        <scheme val="minor"/>
      </rPr>
      <t>cm28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 xml:space="preserve">≥ </t>
    </r>
    <r>
      <rPr>
        <sz val="10"/>
        <rFont val="Arial"/>
        <family val="2"/>
      </rPr>
      <t>(R</t>
    </r>
    <r>
      <rPr>
        <vertAlign val="subscript"/>
        <sz val="10"/>
        <rFont val="Arial"/>
        <family val="2"/>
      </rPr>
      <t>ck</t>
    </r>
    <r>
      <rPr>
        <sz val="10"/>
        <rFont val="Arial"/>
        <family val="2"/>
      </rPr>
      <t>+1,48s)</t>
    </r>
  </si>
  <si>
    <t>Verifica del prelievo C11.2.4 circ. n.7/2019</t>
  </si>
  <si>
    <t>Il foglio di calcolo è aggiornato alle NTC18 e alla circolare n.7/2019 C.S.LL.PP.</t>
  </si>
  <si>
    <t>F</t>
  </si>
  <si>
    <t>PLT FONDAZIONE</t>
  </si>
  <si>
    <t>P</t>
  </si>
  <si>
    <t>PARETI SEMINT.</t>
  </si>
  <si>
    <t>SOLAIO</t>
  </si>
  <si>
    <t>B</t>
  </si>
  <si>
    <t>ACCIAIO UTILIZZATO IN CANTIERE</t>
  </si>
  <si>
    <t xml:space="preserve">Tipo </t>
  </si>
  <si>
    <t>B450C</t>
  </si>
  <si>
    <t>Tensione caratteristica di snervamento : Fyk =</t>
  </si>
  <si>
    <t>fy min =</t>
  </si>
  <si>
    <t>fy max =</t>
  </si>
  <si>
    <t>Tensione caratteristica di rottura : Ftk =</t>
  </si>
  <si>
    <t xml:space="preserve">Agt = </t>
  </si>
  <si>
    <t xml:space="preserve">Agt min = </t>
  </si>
  <si>
    <t>(ft/fy) min =</t>
  </si>
  <si>
    <t>(ft/fy) max =</t>
  </si>
  <si>
    <t>RISULTATI DELLE PROVE</t>
  </si>
  <si>
    <t>Controllo di accettazione</t>
  </si>
  <si>
    <t>Diametro</t>
  </si>
  <si>
    <t>Agt</t>
  </si>
  <si>
    <r>
      <rPr>
        <b/>
        <sz val="12"/>
        <rFont val="Century Gothic"/>
        <family val="2"/>
      </rPr>
      <t>f</t>
    </r>
    <r>
      <rPr>
        <b/>
        <sz val="8"/>
        <rFont val="Century Gothic"/>
        <family val="2"/>
      </rPr>
      <t>y</t>
    </r>
    <r>
      <rPr>
        <b/>
        <sz val="12"/>
        <rFont val="Century Gothic"/>
        <family val="2"/>
      </rPr>
      <t xml:space="preserve"> &gt; f</t>
    </r>
    <r>
      <rPr>
        <b/>
        <sz val="8"/>
        <rFont val="Century Gothic"/>
        <family val="2"/>
      </rPr>
      <t>ymin</t>
    </r>
  </si>
  <si>
    <r>
      <rPr>
        <b/>
        <sz val="12"/>
        <rFont val="Century Gothic"/>
        <family val="2"/>
      </rPr>
      <t>f</t>
    </r>
    <r>
      <rPr>
        <b/>
        <sz val="8"/>
        <rFont val="Century Gothic"/>
        <family val="2"/>
      </rPr>
      <t>y</t>
    </r>
    <r>
      <rPr>
        <b/>
        <sz val="12"/>
        <rFont val="Century Gothic"/>
        <family val="2"/>
      </rPr>
      <t xml:space="preserve"> &lt; f</t>
    </r>
    <r>
      <rPr>
        <b/>
        <sz val="8"/>
        <rFont val="Century Gothic"/>
        <family val="2"/>
      </rPr>
      <t>ymax</t>
    </r>
  </si>
  <si>
    <r>
      <t xml:space="preserve">Agt &gt; Agt </t>
    </r>
    <r>
      <rPr>
        <b/>
        <sz val="8"/>
        <color indexed="8"/>
        <rFont val="Century Gothic"/>
        <family val="2"/>
      </rPr>
      <t>min</t>
    </r>
  </si>
  <si>
    <t>Camp.1</t>
  </si>
  <si>
    <t>Camp.2</t>
  </si>
  <si>
    <t>Camp.3</t>
  </si>
  <si>
    <t>Ø5</t>
  </si>
  <si>
    <t>Ø6</t>
  </si>
  <si>
    <t>Ø8</t>
  </si>
  <si>
    <t>Ø10</t>
  </si>
  <si>
    <t>Ø12</t>
  </si>
  <si>
    <t>Ø14</t>
  </si>
  <si>
    <t>Ø16</t>
  </si>
  <si>
    <t>Ø18</t>
  </si>
  <si>
    <t>Ø20</t>
  </si>
  <si>
    <t>Ø22</t>
  </si>
  <si>
    <t>Ø24</t>
  </si>
  <si>
    <t>Ø26</t>
  </si>
  <si>
    <r>
      <t>N/mm</t>
    </r>
    <r>
      <rPr>
        <vertAlign val="superscript"/>
        <sz val="9"/>
        <rFont val="Century Gothic"/>
        <family val="2"/>
      </rPr>
      <t>2</t>
    </r>
  </si>
  <si>
    <r>
      <t>f</t>
    </r>
    <r>
      <rPr>
        <b/>
        <sz val="8"/>
        <rFont val="Century Gothic"/>
        <family val="2"/>
      </rPr>
      <t>y</t>
    </r>
    <r>
      <rPr>
        <b/>
        <sz val="10"/>
        <rFont val="Century Gothic"/>
        <family val="2"/>
      </rPr>
      <t xml:space="preserve"> (N/mm</t>
    </r>
    <r>
      <rPr>
        <b/>
        <vertAlign val="superscript"/>
        <sz val="10"/>
        <rFont val="Century Gothic"/>
        <family val="2"/>
      </rPr>
      <t>2</t>
    </r>
    <r>
      <rPr>
        <b/>
        <sz val="10"/>
        <rFont val="Century Gothic"/>
        <family val="2"/>
      </rPr>
      <t>)</t>
    </r>
  </si>
  <si>
    <r>
      <t>f</t>
    </r>
    <r>
      <rPr>
        <b/>
        <sz val="8"/>
        <rFont val="Century Gothic"/>
        <family val="2"/>
      </rPr>
      <t>t</t>
    </r>
    <r>
      <rPr>
        <b/>
        <sz val="10"/>
        <rFont val="Century Gothic"/>
        <family val="2"/>
      </rPr>
      <t xml:space="preserve"> (N/mm</t>
    </r>
    <r>
      <rPr>
        <b/>
        <vertAlign val="superscript"/>
        <sz val="10"/>
        <rFont val="Century Gothic"/>
        <family val="2"/>
      </rPr>
      <t>2</t>
    </r>
    <r>
      <rPr>
        <b/>
        <sz val="10"/>
        <rFont val="Century Gothic"/>
        <family val="2"/>
      </rPr>
      <t>)</t>
    </r>
  </si>
  <si>
    <r>
      <rPr>
        <b/>
        <sz val="12"/>
        <rFont val="Century Gothic"/>
        <family val="2"/>
      </rPr>
      <t>(f</t>
    </r>
    <r>
      <rPr>
        <b/>
        <sz val="8"/>
        <rFont val="Century Gothic"/>
        <family val="2"/>
      </rPr>
      <t>t</t>
    </r>
    <r>
      <rPr>
        <b/>
        <sz val="12"/>
        <rFont val="Century Gothic"/>
        <family val="2"/>
      </rPr>
      <t>/f</t>
    </r>
    <r>
      <rPr>
        <b/>
        <sz val="8"/>
        <rFont val="Century Gothic"/>
        <family val="2"/>
      </rPr>
      <t>y</t>
    </r>
    <r>
      <rPr>
        <b/>
        <sz val="12"/>
        <rFont val="Century Gothic"/>
        <family val="2"/>
      </rPr>
      <t>)</t>
    </r>
    <r>
      <rPr>
        <b/>
        <sz val="8"/>
        <rFont val="Century Gothic"/>
        <family val="2"/>
      </rPr>
      <t>min</t>
    </r>
    <r>
      <rPr>
        <b/>
        <sz val="12"/>
        <rFont val="Century Gothic"/>
        <family val="2"/>
      </rPr>
      <t xml:space="preserve"> &lt; f</t>
    </r>
    <r>
      <rPr>
        <b/>
        <sz val="8"/>
        <rFont val="Century Gothic"/>
        <family val="2"/>
      </rPr>
      <t>t</t>
    </r>
    <r>
      <rPr>
        <b/>
        <sz val="12"/>
        <rFont val="Century Gothic"/>
        <family val="2"/>
      </rPr>
      <t>/f</t>
    </r>
    <r>
      <rPr>
        <b/>
        <sz val="8"/>
        <rFont val="Century Gothic"/>
        <family val="2"/>
      </rPr>
      <t>y</t>
    </r>
    <r>
      <rPr>
        <b/>
        <sz val="12"/>
        <rFont val="Century Gothic"/>
        <family val="2"/>
      </rPr>
      <t xml:space="preserve"> &lt; (f</t>
    </r>
    <r>
      <rPr>
        <b/>
        <sz val="8"/>
        <rFont val="Century Gothic"/>
        <family val="2"/>
      </rPr>
      <t>t</t>
    </r>
    <r>
      <rPr>
        <b/>
        <sz val="12"/>
        <rFont val="Century Gothic"/>
        <family val="2"/>
      </rPr>
      <t>/f</t>
    </r>
    <r>
      <rPr>
        <b/>
        <sz val="8"/>
        <rFont val="Century Gothic"/>
        <family val="2"/>
      </rPr>
      <t>y</t>
    </r>
    <r>
      <rPr>
        <b/>
        <sz val="12"/>
        <rFont val="Century Gothic"/>
        <family val="2"/>
      </rPr>
      <t>)</t>
    </r>
    <r>
      <rPr>
        <b/>
        <sz val="8"/>
        <rFont val="Century Gothic"/>
        <family val="2"/>
      </rPr>
      <t>max</t>
    </r>
  </si>
  <si>
    <t>soddisfatto</t>
  </si>
  <si>
    <t>staffe</t>
  </si>
  <si>
    <t>rete elett.</t>
  </si>
  <si>
    <t>platea</t>
  </si>
  <si>
    <t>trav. Fondaz.</t>
  </si>
  <si>
    <t>pareti</t>
  </si>
  <si>
    <t>PIEGAMENTO O DISTACCO</t>
  </si>
  <si>
    <t>non soddisfatto</t>
  </si>
  <si>
    <t xml:space="preserve">I controlli di accettazione in cantiere sono obbligatori e devono essere effettuati, entro 30 giorni dalla data di consegna del materiale, a cura di un laboratorio di cui all’art. 59 del DPR n. 380/2001.
Essi sono eseguiti in ragione di 3 campioni ogni 30 t di acciaio impiegato della stessa classe proveniente dallo stesso stabilimento o Centro di trasformazione, anche se con forniture successive. Il prelievo dei campioni è stato eseguito alla presenza del Direttore dei Lavori o di un tecnico di sua fiducia, e si è provveduto alla redazione di apposito verbale di prelievo ed alla identificazione dei provini mediante etichettature indelebili. La certificazione effettuata dal laboratorio prove materiali riporta il riferimento a tale verbale. La richiesta di prove al laboratorio incaricato è stata firmata dal Direttore dei Lavori il quale è anche responsabile della trasmissione dei campioni. Il laboratorio incaricato di effettuare le prove provvede all’accettazione dei campioni accompagnati dalla lettera di richiesta sottoscritta dal direttore dei lavori. I campioni sono stati ricavati da barre di uno stesso diametro e della stessa tipologia (in termini di diametro e dimensioni) per reti e tralicci, e recano il marchio di provenienza. </t>
  </si>
  <si>
    <t xml:space="preserve">Di seguito viene riportato il controllo di accettazione dei campioni delle barre di armatura metallica utilizzate nelle strutture 
</t>
  </si>
  <si>
    <t>B450A</t>
  </si>
  <si>
    <r>
      <rPr>
        <b/>
        <sz val="12"/>
        <rFont val="Century Gothic"/>
        <family val="2"/>
      </rPr>
      <t>(f</t>
    </r>
    <r>
      <rPr>
        <b/>
        <sz val="8"/>
        <rFont val="Century Gothic"/>
        <family val="2"/>
      </rPr>
      <t>t</t>
    </r>
    <r>
      <rPr>
        <b/>
        <sz val="12"/>
        <rFont val="Century Gothic"/>
        <family val="2"/>
      </rPr>
      <t>/f</t>
    </r>
    <r>
      <rPr>
        <b/>
        <sz val="8"/>
        <rFont val="Century Gothic"/>
        <family val="2"/>
      </rPr>
      <t>y</t>
    </r>
    <r>
      <rPr>
        <b/>
        <sz val="12"/>
        <rFont val="Century Gothic"/>
        <family val="2"/>
      </rPr>
      <t>)</t>
    </r>
    <r>
      <rPr>
        <b/>
        <sz val="8"/>
        <rFont val="Century Gothic"/>
        <family val="2"/>
      </rPr>
      <t>min</t>
    </r>
    <r>
      <rPr>
        <b/>
        <sz val="12"/>
        <rFont val="Century Gothic"/>
        <family val="2"/>
      </rPr>
      <t xml:space="preserve"> &lt; f</t>
    </r>
    <r>
      <rPr>
        <b/>
        <sz val="8"/>
        <rFont val="Century Gothic"/>
        <family val="2"/>
      </rPr>
      <t>t</t>
    </r>
    <r>
      <rPr>
        <b/>
        <sz val="12"/>
        <rFont val="Century Gothic"/>
        <family val="2"/>
      </rPr>
      <t>/f</t>
    </r>
    <r>
      <rPr>
        <b/>
        <sz val="8"/>
        <rFont val="Century Gothic"/>
        <family val="2"/>
      </rPr>
      <t>y</t>
    </r>
    <r>
      <rPr>
        <b/>
        <sz val="12"/>
        <rFont val="Century Gothic"/>
        <family val="2"/>
      </rPr>
      <t xml:space="preserve"> </t>
    </r>
  </si>
  <si>
    <t>ACCIAIO B450A: CONTROLLO DI ACCETTAZIONE IN CANTIERE</t>
  </si>
  <si>
    <t>ACCIAIO B450C: CONTROLLO DI ACCETTAZIONE IN CANTIERE</t>
  </si>
  <si>
    <t>rete</t>
  </si>
  <si>
    <t>Inoltre consente di eseguire i controlli di accettazione per gli acciai da cemento</t>
  </si>
  <si>
    <t>armato, tipo B450C e B450A.</t>
  </si>
  <si>
    <t>C28/35</t>
  </si>
  <si>
    <t>C32/40</t>
  </si>
  <si>
    <t>Rev.1.6</t>
  </si>
  <si>
    <t>C8/10</t>
  </si>
  <si>
    <t>C12/15</t>
  </si>
  <si>
    <t>C55/67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</si>
</sst>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&quot; mc&quot;"/>
    <numFmt numFmtId="166" formatCode="0.00&quot; MPa&quot;"/>
    <numFmt numFmtId="167" formatCode="0.0%"/>
    <numFmt numFmtId="168" formatCode="0.0"/>
    <numFmt numFmtId="169" formatCode="&quot;Δ%=&quot;\ 0.00%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u/>
      <sz val="9"/>
      <color indexed="81"/>
      <name val="Tahoma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vertAlign val="subscript"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b/>
      <sz val="10"/>
      <name val="Century Gothic"/>
      <family val="2"/>
    </font>
    <font>
      <sz val="10"/>
      <name val="Century Gothic"/>
      <family val="2"/>
    </font>
    <font>
      <sz val="10"/>
      <color indexed="9"/>
      <name val="Century Gothic"/>
      <family val="2"/>
    </font>
    <font>
      <b/>
      <i/>
      <sz val="10"/>
      <name val="Century Gothic"/>
      <family val="2"/>
    </font>
    <font>
      <sz val="9"/>
      <name val="Century Gothic"/>
      <family val="2"/>
    </font>
    <font>
      <b/>
      <sz val="8"/>
      <name val="Century Gothic"/>
      <family val="2"/>
    </font>
    <font>
      <b/>
      <sz val="12"/>
      <name val="Century Gothic"/>
      <family val="2"/>
    </font>
    <font>
      <b/>
      <sz val="10"/>
      <color theme="1"/>
      <name val="Century Gothic"/>
      <family val="2"/>
    </font>
    <font>
      <b/>
      <sz val="8"/>
      <color indexed="8"/>
      <name val="Century Gothic"/>
      <family val="2"/>
    </font>
    <font>
      <sz val="8"/>
      <name val="Century Gothic"/>
      <family val="2"/>
    </font>
    <font>
      <sz val="10"/>
      <color rgb="FFFF0000"/>
      <name val="Century Gothic"/>
      <family val="2"/>
    </font>
    <font>
      <vertAlign val="superscript"/>
      <sz val="9"/>
      <name val="Century Gothic"/>
      <family val="2"/>
    </font>
    <font>
      <b/>
      <vertAlign val="superscript"/>
      <sz val="10"/>
      <name val="Century Gothic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45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24">
    <xf numFmtId="0" fontId="0" fillId="0" borderId="0" xfId="0"/>
    <xf numFmtId="2" fontId="0" fillId="0" borderId="0" xfId="0" applyNumberFormat="1"/>
    <xf numFmtId="0" fontId="1" fillId="0" borderId="0" xfId="0" applyFont="1" applyAlignment="1">
      <alignment horizontal="center" vertical="center"/>
    </xf>
    <xf numFmtId="0" fontId="7" fillId="0" borderId="0" xfId="0" applyFont="1"/>
    <xf numFmtId="0" fontId="2" fillId="0" borderId="0" xfId="0" applyFont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>
      <alignment horizontal="center"/>
    </xf>
    <xf numFmtId="0" fontId="5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/>
      <protection hidden="1"/>
    </xf>
    <xf numFmtId="165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2" fontId="0" fillId="0" borderId="2" xfId="0" applyNumberFormat="1" applyBorder="1" applyAlignment="1" applyProtection="1">
      <alignment horizontal="center" vertical="center"/>
      <protection hidden="1"/>
    </xf>
    <xf numFmtId="164" fontId="0" fillId="0" borderId="2" xfId="0" applyNumberForma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>
      <alignment horizontal="center" vertical="center"/>
    </xf>
    <xf numFmtId="166" fontId="0" fillId="0" borderId="0" xfId="0" applyNumberFormat="1" applyAlignment="1" applyProtection="1">
      <alignment horizontal="center" vertical="center"/>
      <protection hidden="1"/>
    </xf>
    <xf numFmtId="166" fontId="0" fillId="0" borderId="2" xfId="0" applyNumberFormat="1" applyBorder="1" applyAlignment="1" applyProtection="1">
      <alignment horizontal="center" vertical="center"/>
      <protection hidden="1"/>
    </xf>
    <xf numFmtId="166" fontId="0" fillId="0" borderId="3" xfId="0" applyNumberFormat="1" applyBorder="1" applyAlignment="1">
      <alignment horizontal="center" vertical="center"/>
    </xf>
    <xf numFmtId="166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0" borderId="0" xfId="0" applyFont="1" applyBorder="1" applyAlignment="1" applyProtection="1">
      <alignment horizontal="center"/>
      <protection hidden="1"/>
    </xf>
    <xf numFmtId="165" fontId="0" fillId="0" borderId="0" xfId="0" applyNumberFormat="1" applyBorder="1" applyAlignment="1" applyProtection="1">
      <alignment horizontal="center" vertical="center"/>
      <protection locked="0"/>
    </xf>
    <xf numFmtId="0" fontId="11" fillId="0" borderId="8" xfId="0" applyFont="1" applyBorder="1" applyAlignment="1" applyProtection="1">
      <alignment horizontal="left"/>
      <protection hidden="1"/>
    </xf>
    <xf numFmtId="0" fontId="11" fillId="0" borderId="9" xfId="0" applyFont="1" applyBorder="1" applyAlignment="1" applyProtection="1">
      <alignment horizontal="left"/>
      <protection hidden="1"/>
    </xf>
    <xf numFmtId="1" fontId="0" fillId="0" borderId="2" xfId="0" applyNumberFormat="1" applyBorder="1" applyAlignment="1" applyProtection="1">
      <alignment horizontal="center" vertical="center"/>
      <protection hidden="1"/>
    </xf>
    <xf numFmtId="1" fontId="17" fillId="4" borderId="2" xfId="0" applyNumberFormat="1" applyFont="1" applyFill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49" fontId="17" fillId="4" borderId="2" xfId="0" applyNumberFormat="1" applyFont="1" applyFill="1" applyBorder="1" applyAlignment="1" applyProtection="1">
      <alignment horizontal="center" vertical="center"/>
      <protection locked="0"/>
    </xf>
    <xf numFmtId="14" fontId="17" fillId="4" borderId="2" xfId="0" applyNumberFormat="1" applyFont="1" applyFill="1" applyBorder="1" applyAlignment="1" applyProtection="1">
      <alignment vertical="center"/>
      <protection locked="0"/>
    </xf>
    <xf numFmtId="0" fontId="17" fillId="4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hidden="1"/>
    </xf>
    <xf numFmtId="2" fontId="0" fillId="0" borderId="7" xfId="0" applyNumberFormat="1" applyBorder="1" applyAlignment="1" applyProtection="1">
      <alignment horizontal="center" vertical="center"/>
      <protection hidden="1"/>
    </xf>
    <xf numFmtId="2" fontId="0" fillId="0" borderId="5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right" vertical="center"/>
      <protection hidden="1"/>
    </xf>
    <xf numFmtId="2" fontId="0" fillId="0" borderId="13" xfId="0" applyNumberFormat="1" applyBorder="1" applyAlignment="1" applyProtection="1">
      <alignment horizontal="center" vertical="center"/>
      <protection hidden="1"/>
    </xf>
    <xf numFmtId="0" fontId="19" fillId="0" borderId="13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right" vertical="center"/>
      <protection hidden="1"/>
    </xf>
    <xf numFmtId="0" fontId="0" fillId="0" borderId="10" xfId="0" applyBorder="1" applyAlignment="1" applyProtection="1">
      <alignment horizontal="right" vertical="center"/>
      <protection hidden="1"/>
    </xf>
    <xf numFmtId="2" fontId="0" fillId="0" borderId="11" xfId="0" applyNumberFormat="1" applyBorder="1" applyAlignment="1" applyProtection="1">
      <alignment horizontal="center" vertical="center"/>
      <protection hidden="1"/>
    </xf>
    <xf numFmtId="0" fontId="19" fillId="0" borderId="11" xfId="0" applyFont="1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right" vertical="center"/>
      <protection hidden="1"/>
    </xf>
    <xf numFmtId="0" fontId="0" fillId="0" borderId="0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5" xfId="0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right" vertical="center"/>
      <protection hidden="1"/>
    </xf>
    <xf numFmtId="0" fontId="1" fillId="0" borderId="0" xfId="0" applyFont="1" applyAlignment="1">
      <alignment horizontal="center" vertical="center"/>
    </xf>
    <xf numFmtId="2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top" wrapText="1"/>
    </xf>
    <xf numFmtId="0" fontId="0" fillId="0" borderId="11" xfId="0" applyBorder="1"/>
    <xf numFmtId="2" fontId="0" fillId="0" borderId="0" xfId="0" applyNumberFormat="1" applyFill="1" applyBorder="1"/>
    <xf numFmtId="10" fontId="0" fillId="0" borderId="0" xfId="0" applyNumberFormat="1"/>
    <xf numFmtId="0" fontId="1" fillId="0" borderId="0" xfId="0" applyFont="1" applyBorder="1" applyAlignment="1" applyProtection="1">
      <alignment horizontal="center" vertical="center"/>
      <protection hidden="1"/>
    </xf>
    <xf numFmtId="10" fontId="0" fillId="6" borderId="0" xfId="0" applyNumberFormat="1" applyFill="1"/>
    <xf numFmtId="0" fontId="0" fillId="0" borderId="13" xfId="0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1" fillId="0" borderId="2" xfId="0" applyNumberFormat="1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>
      <alignment horizontal="left" vertical="center"/>
    </xf>
    <xf numFmtId="0" fontId="0" fillId="0" borderId="0" xfId="0" applyFont="1"/>
    <xf numFmtId="2" fontId="17" fillId="4" borderId="5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35" fillId="0" borderId="0" xfId="0" applyFont="1" applyAlignment="1">
      <alignment horizontal="center"/>
    </xf>
    <xf numFmtId="168" fontId="17" fillId="0" borderId="1" xfId="0" applyNumberFormat="1" applyFont="1" applyFill="1" applyBorder="1" applyAlignment="1" applyProtection="1">
      <alignment horizontal="center" vertical="center"/>
      <protection locked="0"/>
    </xf>
    <xf numFmtId="10" fontId="26" fillId="0" borderId="1" xfId="0" applyNumberFormat="1" applyFont="1" applyFill="1" applyBorder="1" applyAlignment="1" applyProtection="1">
      <alignment horizontal="center"/>
      <protection locked="0"/>
    </xf>
    <xf numFmtId="0" fontId="8" fillId="0" borderId="0" xfId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8" fillId="0" borderId="0" xfId="1" applyAlignment="1" applyProtection="1">
      <protection hidden="1"/>
    </xf>
    <xf numFmtId="0" fontId="27" fillId="0" borderId="0" xfId="0" applyFont="1" applyProtection="1">
      <protection hidden="1"/>
    </xf>
    <xf numFmtId="0" fontId="26" fillId="0" borderId="13" xfId="0" applyFont="1" applyFill="1" applyBorder="1" applyAlignment="1" applyProtection="1">
      <alignment horizontal="center"/>
      <protection hidden="1"/>
    </xf>
    <xf numFmtId="2" fontId="34" fillId="0" borderId="9" xfId="0" applyNumberFormat="1" applyFont="1" applyFill="1" applyBorder="1" applyAlignment="1" applyProtection="1">
      <alignment horizontal="center" vertical="center"/>
      <protection hidden="1"/>
    </xf>
    <xf numFmtId="2" fontId="34" fillId="0" borderId="14" xfId="0" applyNumberFormat="1" applyFont="1" applyFill="1" applyBorder="1" applyAlignment="1" applyProtection="1">
      <alignment horizontal="center" vertical="center"/>
      <protection hidden="1"/>
    </xf>
    <xf numFmtId="0" fontId="34" fillId="0" borderId="7" xfId="0" applyFont="1" applyFill="1" applyBorder="1" applyAlignment="1" applyProtection="1">
      <alignment horizontal="center" vertical="center"/>
      <protection hidden="1"/>
    </xf>
    <xf numFmtId="2" fontId="34" fillId="0" borderId="36" xfId="0" applyNumberFormat="1" applyFont="1" applyFill="1" applyBorder="1" applyAlignment="1" applyProtection="1">
      <alignment horizontal="center" vertical="center"/>
      <protection hidden="1"/>
    </xf>
    <xf numFmtId="0" fontId="26" fillId="0" borderId="29" xfId="0" applyFont="1" applyFill="1" applyBorder="1" applyAlignment="1" applyProtection="1">
      <alignment horizontal="center"/>
      <protection hidden="1"/>
    </xf>
    <xf numFmtId="2" fontId="34" fillId="0" borderId="39" xfId="0" applyNumberFormat="1" applyFont="1" applyFill="1" applyBorder="1" applyAlignment="1" applyProtection="1">
      <alignment horizontal="center" vertical="center"/>
      <protection hidden="1"/>
    </xf>
    <xf numFmtId="2" fontId="34" fillId="0" borderId="28" xfId="0" applyNumberFormat="1" applyFont="1" applyFill="1" applyBorder="1" applyAlignment="1" applyProtection="1">
      <alignment horizontal="center" vertical="center"/>
      <protection hidden="1"/>
    </xf>
    <xf numFmtId="0" fontId="34" fillId="0" borderId="29" xfId="0" applyFont="1" applyFill="1" applyBorder="1" applyAlignment="1" applyProtection="1">
      <alignment horizontal="center" vertical="center"/>
      <protection hidden="1"/>
    </xf>
    <xf numFmtId="2" fontId="34" fillId="0" borderId="38" xfId="0" applyNumberFormat="1" applyFont="1" applyFill="1" applyBorder="1" applyAlignment="1" applyProtection="1">
      <alignment horizontal="center" vertical="center"/>
      <protection hidden="1"/>
    </xf>
    <xf numFmtId="0" fontId="26" fillId="0" borderId="2" xfId="0" applyFont="1" applyFill="1" applyBorder="1" applyAlignment="1" applyProtection="1">
      <alignment horizontal="center"/>
      <protection hidden="1"/>
    </xf>
    <xf numFmtId="0" fontId="26" fillId="0" borderId="28" xfId="0" applyFont="1" applyFill="1" applyBorder="1" applyAlignment="1" applyProtection="1">
      <alignment horizontal="center"/>
      <protection hidden="1"/>
    </xf>
    <xf numFmtId="0" fontId="32" fillId="0" borderId="23" xfId="0" applyFont="1" applyFill="1" applyBorder="1" applyAlignment="1" applyProtection="1">
      <alignment horizontal="center" vertical="center"/>
      <protection hidden="1"/>
    </xf>
    <xf numFmtId="0" fontId="25" fillId="0" borderId="22" xfId="0" applyFont="1" applyFill="1" applyBorder="1" applyAlignment="1" applyProtection="1">
      <alignment horizontal="center" vertical="center"/>
      <protection hidden="1"/>
    </xf>
    <xf numFmtId="0" fontId="25" fillId="0" borderId="35" xfId="0" applyFont="1" applyFill="1" applyBorder="1" applyAlignment="1" applyProtection="1">
      <alignment vertical="center"/>
      <protection hidden="1"/>
    </xf>
    <xf numFmtId="0" fontId="25" fillId="0" borderId="35" xfId="0" applyFont="1" applyFill="1" applyBorder="1" applyAlignment="1" applyProtection="1">
      <alignment horizontal="center" vertical="center"/>
      <protection hidden="1"/>
    </xf>
    <xf numFmtId="0" fontId="32" fillId="0" borderId="23" xfId="0" applyFont="1" applyFill="1" applyBorder="1" applyAlignment="1" applyProtection="1">
      <alignment horizontal="center" vertical="center" wrapText="1"/>
      <protection hidden="1"/>
    </xf>
    <xf numFmtId="0" fontId="26" fillId="0" borderId="37" xfId="0" applyFont="1" applyFill="1" applyBorder="1" applyAlignment="1" applyProtection="1">
      <alignment horizontal="center" vertical="center"/>
      <protection hidden="1"/>
    </xf>
    <xf numFmtId="0" fontId="25" fillId="0" borderId="15" xfId="0" applyFont="1" applyFill="1" applyBorder="1" applyAlignment="1" applyProtection="1">
      <alignment horizontal="center" vertical="center"/>
      <protection hidden="1"/>
    </xf>
    <xf numFmtId="2" fontId="34" fillId="0" borderId="40" xfId="0" applyNumberFormat="1" applyFont="1" applyFill="1" applyBorder="1" applyAlignment="1" applyProtection="1">
      <alignment horizontal="center" vertical="center"/>
      <protection hidden="1"/>
    </xf>
    <xf numFmtId="0" fontId="25" fillId="0" borderId="21" xfId="0" applyFont="1" applyFill="1" applyBorder="1" applyAlignment="1" applyProtection="1">
      <alignment horizontal="center" vertical="center"/>
      <protection hidden="1"/>
    </xf>
    <xf numFmtId="1" fontId="17" fillId="0" borderId="41" xfId="0" applyNumberFormat="1" applyFont="1" applyFill="1" applyBorder="1" applyAlignment="1" applyProtection="1">
      <alignment horizontal="center" vertical="center"/>
      <protection locked="0"/>
    </xf>
    <xf numFmtId="0" fontId="26" fillId="0" borderId="41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hidden="1"/>
    </xf>
    <xf numFmtId="168" fontId="17" fillId="0" borderId="42" xfId="0" applyNumberFormat="1" applyFont="1" applyFill="1" applyBorder="1" applyAlignment="1" applyProtection="1">
      <alignment horizontal="center" vertical="center"/>
      <protection locked="0"/>
    </xf>
    <xf numFmtId="10" fontId="26" fillId="0" borderId="42" xfId="0" applyNumberFormat="1" applyFont="1" applyFill="1" applyBorder="1" applyAlignment="1" applyProtection="1">
      <alignment horizontal="center"/>
      <protection locked="0"/>
    </xf>
    <xf numFmtId="0" fontId="25" fillId="0" borderId="43" xfId="0" applyFont="1" applyFill="1" applyBorder="1" applyAlignment="1" applyProtection="1">
      <alignment horizontal="center" vertical="center"/>
      <protection hidden="1"/>
    </xf>
    <xf numFmtId="0" fontId="32" fillId="0" borderId="26" xfId="0" applyFont="1" applyFill="1" applyBorder="1" applyAlignment="1" applyProtection="1">
      <alignment horizontal="center" vertical="center"/>
      <protection hidden="1"/>
    </xf>
    <xf numFmtId="0" fontId="32" fillId="0" borderId="26" xfId="0" applyFont="1" applyFill="1" applyBorder="1" applyAlignment="1" applyProtection="1">
      <alignment horizontal="center" vertical="center" wrapText="1"/>
      <protection hidden="1"/>
    </xf>
    <xf numFmtId="0" fontId="25" fillId="0" borderId="35" xfId="0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Fill="1" applyBorder="1" applyAlignment="1" applyProtection="1">
      <alignment horizontal="center" vertical="center" wrapText="1"/>
      <protection hidden="1"/>
    </xf>
    <xf numFmtId="0" fontId="28" fillId="0" borderId="21" xfId="0" applyFont="1" applyFill="1" applyBorder="1" applyAlignment="1" applyProtection="1">
      <alignment horizontal="right"/>
      <protection hidden="1"/>
    </xf>
    <xf numFmtId="0" fontId="28" fillId="0" borderId="22" xfId="0" applyFont="1" applyFill="1" applyBorder="1" applyAlignment="1" applyProtection="1">
      <alignment horizontal="center"/>
      <protection hidden="1"/>
    </xf>
    <xf numFmtId="0" fontId="29" fillId="0" borderId="5" xfId="0" applyFont="1" applyFill="1" applyBorder="1" applyAlignment="1" applyProtection="1">
      <alignment horizontal="center"/>
      <protection hidden="1"/>
    </xf>
    <xf numFmtId="0" fontId="29" fillId="0" borderId="25" xfId="0" applyFont="1" applyFill="1" applyBorder="1" applyAlignment="1" applyProtection="1">
      <protection hidden="1"/>
    </xf>
    <xf numFmtId="1" fontId="29" fillId="0" borderId="5" xfId="0" applyNumberFormat="1" applyFont="1" applyFill="1" applyBorder="1" applyAlignment="1" applyProtection="1">
      <alignment horizontal="center"/>
      <protection hidden="1"/>
    </xf>
    <xf numFmtId="167" fontId="26" fillId="0" borderId="5" xfId="0" applyNumberFormat="1" applyFont="1" applyFill="1" applyBorder="1" applyAlignment="1" applyProtection="1">
      <alignment horizontal="center"/>
      <protection hidden="1"/>
    </xf>
    <xf numFmtId="167" fontId="26" fillId="0" borderId="16" xfId="0" applyNumberFormat="1" applyFont="1" applyFill="1" applyBorder="1" applyAlignment="1" applyProtection="1">
      <alignment horizontal="center"/>
      <protection hidden="1"/>
    </xf>
    <xf numFmtId="0" fontId="29" fillId="0" borderId="26" xfId="0" applyFont="1" applyFill="1" applyBorder="1" applyAlignment="1" applyProtection="1">
      <alignment horizontal="center"/>
      <protection hidden="1"/>
    </xf>
    <xf numFmtId="2" fontId="26" fillId="0" borderId="5" xfId="0" applyNumberFormat="1" applyFont="1" applyFill="1" applyBorder="1" applyAlignment="1" applyProtection="1">
      <alignment horizontal="center"/>
      <protection hidden="1"/>
    </xf>
    <xf numFmtId="0" fontId="29" fillId="0" borderId="25" xfId="0" applyFont="1" applyFill="1" applyBorder="1" applyAlignment="1" applyProtection="1">
      <alignment horizontal="center"/>
      <protection hidden="1"/>
    </xf>
    <xf numFmtId="2" fontId="26" fillId="0" borderId="29" xfId="0" applyNumberFormat="1" applyFont="1" applyFill="1" applyBorder="1" applyAlignment="1" applyProtection="1">
      <alignment horizontal="center"/>
      <protection hidden="1"/>
    </xf>
    <xf numFmtId="0" fontId="29" fillId="0" borderId="30" xfId="0" applyFont="1" applyFill="1" applyBorder="1" applyAlignment="1" applyProtection="1">
      <protection hidden="1"/>
    </xf>
    <xf numFmtId="0" fontId="25" fillId="0" borderId="0" xfId="0" applyFont="1" applyFill="1" applyBorder="1" applyAlignment="1" applyProtection="1">
      <alignment horizontal="center"/>
      <protection hidden="1"/>
    </xf>
    <xf numFmtId="0" fontId="25" fillId="0" borderId="26" xfId="0" applyFont="1" applyFill="1" applyBorder="1" applyAlignment="1" applyProtection="1">
      <alignment horizontal="center"/>
      <protection hidden="1"/>
    </xf>
    <xf numFmtId="0" fontId="29" fillId="0" borderId="30" xfId="0" applyFont="1" applyFill="1" applyBorder="1" applyAlignment="1" applyProtection="1">
      <alignment horizontal="center"/>
      <protection hidden="1"/>
    </xf>
    <xf numFmtId="2" fontId="34" fillId="0" borderId="36" xfId="0" applyNumberFormat="1" applyFont="1" applyFill="1" applyBorder="1" applyAlignment="1" applyProtection="1">
      <alignment horizontal="center" vertical="center"/>
      <protection locked="0"/>
    </xf>
    <xf numFmtId="2" fontId="34" fillId="0" borderId="4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hidden="1"/>
    </xf>
    <xf numFmtId="168" fontId="14" fillId="7" borderId="5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/>
    <xf numFmtId="169" fontId="14" fillId="7" borderId="5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4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/>
    </xf>
    <xf numFmtId="0" fontId="8" fillId="0" borderId="0" xfId="1" applyAlignment="1" applyProtection="1">
      <alignment horizontal="center"/>
      <protection locked="0"/>
    </xf>
    <xf numFmtId="0" fontId="1" fillId="2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1" fillId="0" borderId="7" xfId="0" applyFont="1" applyBorder="1" applyAlignment="1" applyProtection="1">
      <alignment horizontal="left"/>
      <protection hidden="1"/>
    </xf>
    <xf numFmtId="0" fontId="11" fillId="0" borderId="8" xfId="0" applyFont="1" applyBorder="1" applyAlignment="1" applyProtection="1">
      <alignment horizontal="left"/>
      <protection hidden="1"/>
    </xf>
    <xf numFmtId="0" fontId="13" fillId="0" borderId="0" xfId="0" applyFont="1" applyBorder="1" applyAlignment="1" applyProtection="1">
      <alignment horizontal="left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6" xfId="0" applyBorder="1" applyAlignment="1" applyProtection="1">
      <alignment vertical="center" wrapText="1"/>
      <protection hidden="1"/>
    </xf>
    <xf numFmtId="0" fontId="14" fillId="4" borderId="5" xfId="0" applyFont="1" applyFill="1" applyBorder="1" applyAlignment="1" applyProtection="1">
      <alignment horizontal="center" vertical="center" wrapText="1"/>
      <protection locked="0"/>
    </xf>
    <xf numFmtId="0" fontId="14" fillId="4" borderId="13" xfId="0" applyFont="1" applyFill="1" applyBorder="1" applyAlignment="1" applyProtection="1">
      <alignment horizontal="center" vertical="center" wrapText="1"/>
      <protection locked="0"/>
    </xf>
    <xf numFmtId="0" fontId="14" fillId="4" borderId="6" xfId="0" applyFont="1" applyFill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top" wrapText="1"/>
      <protection hidden="1"/>
    </xf>
    <xf numFmtId="0" fontId="12" fillId="0" borderId="0" xfId="0" applyFont="1" applyBorder="1" applyAlignment="1" applyProtection="1">
      <alignment horizontal="center" vertical="top" wrapText="1"/>
      <protection hidden="1"/>
    </xf>
    <xf numFmtId="0" fontId="12" fillId="0" borderId="17" xfId="0" applyFont="1" applyBorder="1" applyAlignment="1" applyProtection="1">
      <alignment horizontal="center" vertical="top" wrapText="1"/>
      <protection hidden="1"/>
    </xf>
    <xf numFmtId="0" fontId="12" fillId="0" borderId="10" xfId="0" applyFont="1" applyBorder="1" applyAlignment="1" applyProtection="1">
      <alignment horizontal="center" vertical="top" wrapText="1"/>
      <protection hidden="1"/>
    </xf>
    <xf numFmtId="0" fontId="12" fillId="0" borderId="11" xfId="0" applyFont="1" applyBorder="1" applyAlignment="1" applyProtection="1">
      <alignment horizontal="center" vertical="top" wrapText="1"/>
      <protection hidden="1"/>
    </xf>
    <xf numFmtId="0" fontId="12" fillId="0" borderId="12" xfId="0" applyFont="1" applyBorder="1" applyAlignment="1" applyProtection="1">
      <alignment horizontal="center" vertical="top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vertical="center" wrapText="1"/>
      <protection hidden="1"/>
    </xf>
    <xf numFmtId="0" fontId="0" fillId="0" borderId="9" xfId="0" applyBorder="1" applyAlignment="1" applyProtection="1">
      <alignment vertical="center" wrapText="1"/>
      <protection hidden="1"/>
    </xf>
    <xf numFmtId="0" fontId="0" fillId="0" borderId="10" xfId="0" applyBorder="1" applyAlignment="1" applyProtection="1">
      <alignment vertical="center" wrapText="1"/>
      <protection hidden="1"/>
    </xf>
    <xf numFmtId="0" fontId="0" fillId="0" borderId="12" xfId="0" applyBorder="1" applyAlignment="1" applyProtection="1">
      <alignment vertical="center" wrapText="1"/>
      <protection hidden="1"/>
    </xf>
    <xf numFmtId="0" fontId="14" fillId="0" borderId="13" xfId="0" applyFont="1" applyBorder="1" applyAlignment="1" applyProtection="1">
      <alignment horizontal="center" vertical="center" wrapText="1"/>
      <protection locked="0"/>
    </xf>
    <xf numFmtId="0" fontId="14" fillId="0" borderId="6" xfId="0" applyFont="1" applyBorder="1" applyAlignment="1" applyProtection="1">
      <alignment horizontal="center" vertical="center" wrapText="1"/>
      <protection locked="0"/>
    </xf>
    <xf numFmtId="0" fontId="15" fillId="0" borderId="5" xfId="0" applyFont="1" applyFill="1" applyBorder="1" applyAlignment="1" applyProtection="1">
      <alignment horizontal="center"/>
      <protection hidden="1"/>
    </xf>
    <xf numFmtId="0" fontId="15" fillId="0" borderId="6" xfId="0" applyFont="1" applyFill="1" applyBorder="1" applyAlignment="1" applyProtection="1">
      <alignment horizontal="center"/>
      <protection hidden="1"/>
    </xf>
    <xf numFmtId="0" fontId="15" fillId="0" borderId="13" xfId="0" applyFont="1" applyFill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1" fontId="0" fillId="4" borderId="5" xfId="0" applyNumberFormat="1" applyFill="1" applyBorder="1" applyAlignment="1" applyProtection="1">
      <alignment horizontal="center" vertical="center"/>
      <protection locked="0"/>
    </xf>
    <xf numFmtId="1" fontId="0" fillId="4" borderId="13" xfId="0" applyNumberFormat="1" applyFill="1" applyBorder="1" applyAlignment="1" applyProtection="1">
      <alignment horizontal="center" vertical="center"/>
      <protection locked="0"/>
    </xf>
    <xf numFmtId="1" fontId="0" fillId="4" borderId="6" xfId="0" applyNumberFormat="1" applyFill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right" vertical="center"/>
      <protection hidden="1"/>
    </xf>
    <xf numFmtId="0" fontId="0" fillId="0" borderId="6" xfId="0" applyBorder="1" applyAlignment="1" applyProtection="1">
      <alignment horizontal="right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right"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7" xfId="0" applyFont="1" applyBorder="1" applyAlignment="1" applyProtection="1">
      <alignment horizontal="center" vertical="center" wrapText="1"/>
      <protection hidden="1"/>
    </xf>
    <xf numFmtId="0" fontId="17" fillId="0" borderId="9" xfId="0" applyFont="1" applyBorder="1" applyAlignment="1" applyProtection="1">
      <alignment horizontal="center" vertical="center" wrapText="1"/>
      <protection hidden="1"/>
    </xf>
    <xf numFmtId="0" fontId="17" fillId="0" borderId="10" xfId="0" applyFont="1" applyBorder="1" applyAlignment="1" applyProtection="1">
      <alignment horizontal="center" vertical="center" wrapText="1"/>
      <protection hidden="1"/>
    </xf>
    <xf numFmtId="0" fontId="17" fillId="0" borderId="12" xfId="0" applyFont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2" fontId="17" fillId="0" borderId="2" xfId="0" applyNumberFormat="1" applyFont="1" applyBorder="1" applyAlignment="1" applyProtection="1">
      <alignment horizontal="center" vertical="center"/>
      <protection hidden="1"/>
    </xf>
    <xf numFmtId="49" fontId="17" fillId="4" borderId="5" xfId="0" applyNumberFormat="1" applyFont="1" applyFill="1" applyBorder="1" applyAlignment="1" applyProtection="1">
      <alignment horizontal="center" vertical="center"/>
      <protection hidden="1"/>
    </xf>
    <xf numFmtId="49" fontId="17" fillId="4" borderId="13" xfId="0" applyNumberFormat="1" applyFont="1" applyFill="1" applyBorder="1" applyAlignment="1" applyProtection="1">
      <alignment horizontal="center" vertical="center"/>
      <protection hidden="1"/>
    </xf>
    <xf numFmtId="49" fontId="17" fillId="4" borderId="6" xfId="0" applyNumberFormat="1" applyFont="1" applyFill="1" applyBorder="1" applyAlignment="1" applyProtection="1">
      <alignment horizontal="center" vertical="center"/>
      <protection hidden="1"/>
    </xf>
    <xf numFmtId="0" fontId="17" fillId="0" borderId="2" xfId="0" applyFont="1" applyFill="1" applyBorder="1" applyAlignment="1" applyProtection="1">
      <alignment horizontal="center" vertical="center"/>
      <protection hidden="1"/>
    </xf>
    <xf numFmtId="49" fontId="17" fillId="4" borderId="5" xfId="0" applyNumberFormat="1" applyFont="1" applyFill="1" applyBorder="1" applyAlignment="1" applyProtection="1">
      <alignment horizontal="center" vertical="center"/>
      <protection locked="0"/>
    </xf>
    <xf numFmtId="49" fontId="17" fillId="4" borderId="6" xfId="0" applyNumberFormat="1" applyFont="1" applyFill="1" applyBorder="1" applyAlignment="1" applyProtection="1">
      <alignment horizontal="center" vertical="center"/>
      <protection locked="0"/>
    </xf>
    <xf numFmtId="0" fontId="13" fillId="5" borderId="14" xfId="0" applyFont="1" applyFill="1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2" fontId="20" fillId="0" borderId="13" xfId="0" applyNumberFormat="1" applyFont="1" applyBorder="1" applyAlignment="1" applyProtection="1">
      <alignment horizontal="center" vertical="center"/>
      <protection hidden="1"/>
    </xf>
    <xf numFmtId="2" fontId="20" fillId="0" borderId="6" xfId="0" applyNumberFormat="1" applyFont="1" applyBorder="1" applyAlignment="1" applyProtection="1">
      <alignment horizontal="center" vertical="center"/>
      <protection hidden="1"/>
    </xf>
    <xf numFmtId="2" fontId="20" fillId="0" borderId="5" xfId="0" applyNumberFormat="1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left"/>
      <protection hidden="1"/>
    </xf>
    <xf numFmtId="0" fontId="11" fillId="0" borderId="13" xfId="0" applyFont="1" applyBorder="1" applyAlignment="1" applyProtection="1">
      <alignment horizontal="left"/>
      <protection hidden="1"/>
    </xf>
    <xf numFmtId="0" fontId="11" fillId="0" borderId="6" xfId="0" applyFont="1" applyBorder="1" applyAlignment="1" applyProtection="1">
      <alignment horizontal="left"/>
      <protection hidden="1"/>
    </xf>
    <xf numFmtId="0" fontId="12" fillId="0" borderId="7" xfId="0" applyFont="1" applyBorder="1" applyAlignment="1" applyProtection="1">
      <alignment horizontal="center" vertical="top" wrapText="1"/>
      <protection hidden="1"/>
    </xf>
    <xf numFmtId="0" fontId="12" fillId="0" borderId="8" xfId="0" applyFont="1" applyBorder="1" applyAlignment="1" applyProtection="1">
      <alignment horizontal="center" vertical="top" wrapText="1"/>
      <protection hidden="1"/>
    </xf>
    <xf numFmtId="0" fontId="12" fillId="0" borderId="9" xfId="0" applyFont="1" applyBorder="1" applyAlignment="1" applyProtection="1">
      <alignment horizontal="center" vertical="top" wrapText="1"/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38" fillId="0" borderId="2" xfId="1" applyFont="1" applyBorder="1" applyAlignment="1" applyProtection="1">
      <alignment horizontal="left" vertical="center" wrapText="1"/>
      <protection hidden="1"/>
    </xf>
    <xf numFmtId="0" fontId="1" fillId="8" borderId="2" xfId="0" applyFont="1" applyFill="1" applyBorder="1" applyAlignment="1">
      <alignment horizontal="center" vertical="center" wrapText="1"/>
    </xf>
    <xf numFmtId="0" fontId="38" fillId="0" borderId="2" xfId="0" applyFont="1" applyBorder="1" applyAlignment="1" applyProtection="1">
      <alignment horizontal="center" vertical="center"/>
      <protection hidden="1"/>
    </xf>
    <xf numFmtId="0" fontId="26" fillId="0" borderId="24" xfId="0" applyFont="1" applyFill="1" applyBorder="1" applyAlignment="1" applyProtection="1">
      <alignment horizontal="right"/>
      <protection hidden="1"/>
    </xf>
    <xf numFmtId="0" fontId="26" fillId="0" borderId="2" xfId="0" applyFont="1" applyFill="1" applyBorder="1" applyAlignment="1" applyProtection="1">
      <alignment horizontal="right"/>
      <protection hidden="1"/>
    </xf>
    <xf numFmtId="0" fontId="26" fillId="0" borderId="27" xfId="0" applyFont="1" applyFill="1" applyBorder="1" applyAlignment="1" applyProtection="1">
      <alignment horizontal="right"/>
      <protection hidden="1"/>
    </xf>
    <xf numFmtId="0" fontId="26" fillId="0" borderId="28" xfId="0" applyFont="1" applyFill="1" applyBorder="1" applyAlignment="1" applyProtection="1">
      <alignment horizontal="right"/>
      <protection hidden="1"/>
    </xf>
    <xf numFmtId="0" fontId="25" fillId="0" borderId="31" xfId="0" applyFont="1" applyFill="1" applyBorder="1" applyAlignment="1" applyProtection="1">
      <alignment horizontal="center"/>
      <protection hidden="1"/>
    </xf>
    <xf numFmtId="0" fontId="25" fillId="0" borderId="32" xfId="0" applyFont="1" applyFill="1" applyBorder="1" applyAlignment="1" applyProtection="1">
      <alignment horizontal="center"/>
      <protection hidden="1"/>
    </xf>
    <xf numFmtId="0" fontId="25" fillId="0" borderId="33" xfId="0" applyFont="1" applyFill="1" applyBorder="1" applyAlignment="1" applyProtection="1">
      <alignment horizontal="center"/>
      <protection hidden="1"/>
    </xf>
    <xf numFmtId="0" fontId="28" fillId="0" borderId="18" xfId="0" applyFont="1" applyFill="1" applyBorder="1" applyAlignment="1" applyProtection="1">
      <alignment horizontal="center"/>
      <protection hidden="1"/>
    </xf>
    <xf numFmtId="0" fontId="28" fillId="0" borderId="19" xfId="0" applyFont="1" applyFill="1" applyBorder="1" applyAlignment="1" applyProtection="1">
      <alignment horizontal="center"/>
      <protection hidden="1"/>
    </xf>
    <xf numFmtId="0" fontId="28" fillId="0" borderId="20" xfId="0" applyFont="1" applyFill="1" applyBorder="1" applyAlignment="1" applyProtection="1">
      <alignment horizontal="center"/>
      <protection hidden="1"/>
    </xf>
    <xf numFmtId="0" fontId="29" fillId="0" borderId="24" xfId="0" applyFont="1" applyFill="1" applyBorder="1" applyAlignment="1" applyProtection="1">
      <alignment horizontal="right"/>
      <protection hidden="1"/>
    </xf>
    <xf numFmtId="0" fontId="29" fillId="0" borderId="2" xfId="0" applyFont="1" applyFill="1" applyBorder="1" applyAlignment="1" applyProtection="1">
      <alignment horizontal="right"/>
      <protection hidden="1"/>
    </xf>
    <xf numFmtId="0" fontId="26" fillId="0" borderId="0" xfId="0" applyFont="1" applyBorder="1" applyAlignment="1" applyProtection="1">
      <alignment horizontal="center"/>
      <protection hidden="1"/>
    </xf>
    <xf numFmtId="0" fontId="25" fillId="0" borderId="18" xfId="0" applyFont="1" applyFill="1" applyBorder="1" applyAlignment="1" applyProtection="1">
      <alignment horizontal="center"/>
      <protection hidden="1"/>
    </xf>
    <xf numFmtId="0" fontId="25" fillId="0" borderId="19" xfId="0" applyFont="1" applyFill="1" applyBorder="1" applyAlignment="1" applyProtection="1">
      <alignment horizontal="center"/>
      <protection hidden="1"/>
    </xf>
    <xf numFmtId="0" fontId="25" fillId="0" borderId="20" xfId="0" applyFont="1" applyFill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166" fontId="0" fillId="0" borderId="2" xfId="0" applyNumberForma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" fillId="0" borderId="0" xfId="0" applyFont="1" applyAlignment="1">
      <alignment horizontal="center" vertical="center"/>
    </xf>
  </cellXfs>
  <cellStyles count="2">
    <cellStyle name="Collegamento ipertestuale" xfId="1" builtinId="8"/>
    <cellStyle name="Normale" xfId="0" builtinId="0"/>
  </cellStyles>
  <dxfs count="12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usernames" Target="revisions/userNam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8562815903937"/>
          <c:y val="4.6267087276550996E-2"/>
          <c:w val="0.84956972795462182"/>
          <c:h val="0.86033632231302315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Foglio2!$D$2:$D$101</c:f>
              <c:numCache>
                <c:formatCode>General</c:formatCode>
                <c:ptCount val="100"/>
                <c:pt idx="0" formatCode="0.00">
                  <c:v>29.325566666666667</c:v>
                </c:pt>
                <c:pt idx="1">
                  <c:v>29.55557111111111</c:v>
                </c:pt>
                <c:pt idx="2">
                  <c:v>29.670573333333333</c:v>
                </c:pt>
                <c:pt idx="3">
                  <c:v>29.785575555555557</c:v>
                </c:pt>
                <c:pt idx="4">
                  <c:v>29.900577777777777</c:v>
                </c:pt>
                <c:pt idx="5">
                  <c:v>30.01558</c:v>
                </c:pt>
                <c:pt idx="6">
                  <c:v>30.130582222222223</c:v>
                </c:pt>
                <c:pt idx="7">
                  <c:v>30.245584444444447</c:v>
                </c:pt>
                <c:pt idx="8">
                  <c:v>30.360586666666666</c:v>
                </c:pt>
                <c:pt idx="9">
                  <c:v>30.47558888888889</c:v>
                </c:pt>
                <c:pt idx="10">
                  <c:v>30.590591111111113</c:v>
                </c:pt>
                <c:pt idx="11">
                  <c:v>30.705593333333333</c:v>
                </c:pt>
                <c:pt idx="12">
                  <c:v>30.820595555555556</c:v>
                </c:pt>
                <c:pt idx="13">
                  <c:v>30.93559777777778</c:v>
                </c:pt>
                <c:pt idx="14">
                  <c:v>31.050599999999999</c:v>
                </c:pt>
                <c:pt idx="15">
                  <c:v>31.165602222222223</c:v>
                </c:pt>
                <c:pt idx="16">
                  <c:v>31.280604444444446</c:v>
                </c:pt>
                <c:pt idx="17">
                  <c:v>31.395606666666666</c:v>
                </c:pt>
                <c:pt idx="18">
                  <c:v>31.510608888888889</c:v>
                </c:pt>
                <c:pt idx="19">
                  <c:v>31.625611111111112</c:v>
                </c:pt>
                <c:pt idx="20">
                  <c:v>31.740613333333336</c:v>
                </c:pt>
                <c:pt idx="21">
                  <c:v>31.855615555555556</c:v>
                </c:pt>
                <c:pt idx="22">
                  <c:v>31.970617777777779</c:v>
                </c:pt>
                <c:pt idx="23">
                  <c:v>32.085619999999999</c:v>
                </c:pt>
                <c:pt idx="24">
                  <c:v>32.200622222222222</c:v>
                </c:pt>
                <c:pt idx="25">
                  <c:v>32.315624444444445</c:v>
                </c:pt>
                <c:pt idx="26">
                  <c:v>32.430626666666669</c:v>
                </c:pt>
                <c:pt idx="27">
                  <c:v>32.545628888888892</c:v>
                </c:pt>
                <c:pt idx="28">
                  <c:v>32.660631111111115</c:v>
                </c:pt>
                <c:pt idx="29">
                  <c:v>32.775633333333332</c:v>
                </c:pt>
                <c:pt idx="30">
                  <c:v>32.890635555555555</c:v>
                </c:pt>
                <c:pt idx="31">
                  <c:v>33.005637777777778</c:v>
                </c:pt>
                <c:pt idx="32">
                  <c:v>33.120640000000002</c:v>
                </c:pt>
                <c:pt idx="33">
                  <c:v>33.235642222222225</c:v>
                </c:pt>
                <c:pt idx="34">
                  <c:v>33.350644444444441</c:v>
                </c:pt>
                <c:pt idx="35">
                  <c:v>33.465646666666665</c:v>
                </c:pt>
                <c:pt idx="36">
                  <c:v>33.580648888888888</c:v>
                </c:pt>
                <c:pt idx="37">
                  <c:v>33.695651111111111</c:v>
                </c:pt>
                <c:pt idx="38">
                  <c:v>33.810653333333335</c:v>
                </c:pt>
                <c:pt idx="39">
                  <c:v>33.925655555555558</c:v>
                </c:pt>
                <c:pt idx="40">
                  <c:v>34.040657777777781</c:v>
                </c:pt>
                <c:pt idx="41">
                  <c:v>34.155659999999997</c:v>
                </c:pt>
                <c:pt idx="42">
                  <c:v>34.270662222222221</c:v>
                </c:pt>
                <c:pt idx="43">
                  <c:v>34.385664444444444</c:v>
                </c:pt>
                <c:pt idx="44">
                  <c:v>34.500666666666667</c:v>
                </c:pt>
                <c:pt idx="45">
                  <c:v>34.615668888888891</c:v>
                </c:pt>
                <c:pt idx="46">
                  <c:v>34.730671111111114</c:v>
                </c:pt>
                <c:pt idx="47">
                  <c:v>34.845673333333337</c:v>
                </c:pt>
                <c:pt idx="48">
                  <c:v>34.960675555555554</c:v>
                </c:pt>
                <c:pt idx="49">
                  <c:v>35.075677777777777</c:v>
                </c:pt>
                <c:pt idx="50">
                  <c:v>35.19068</c:v>
                </c:pt>
                <c:pt idx="51">
                  <c:v>35.305682222222224</c:v>
                </c:pt>
                <c:pt idx="52">
                  <c:v>35.420684444444447</c:v>
                </c:pt>
                <c:pt idx="53">
                  <c:v>35.535686666666663</c:v>
                </c:pt>
                <c:pt idx="54">
                  <c:v>35.650688888888887</c:v>
                </c:pt>
                <c:pt idx="55">
                  <c:v>35.76569111111111</c:v>
                </c:pt>
                <c:pt idx="56">
                  <c:v>35.880693333333333</c:v>
                </c:pt>
                <c:pt idx="57">
                  <c:v>35.995695555555557</c:v>
                </c:pt>
                <c:pt idx="58">
                  <c:v>36.11069777777778</c:v>
                </c:pt>
                <c:pt idx="59">
                  <c:v>36.225700000000003</c:v>
                </c:pt>
                <c:pt idx="60">
                  <c:v>36.34070222222222</c:v>
                </c:pt>
                <c:pt idx="61">
                  <c:v>36.455704444444443</c:v>
                </c:pt>
                <c:pt idx="62">
                  <c:v>36.570706666666666</c:v>
                </c:pt>
                <c:pt idx="63">
                  <c:v>36.68570888888889</c:v>
                </c:pt>
                <c:pt idx="64">
                  <c:v>36.800711111111113</c:v>
                </c:pt>
                <c:pt idx="65">
                  <c:v>36.915713333333336</c:v>
                </c:pt>
                <c:pt idx="66">
                  <c:v>37.03071555555556</c:v>
                </c:pt>
                <c:pt idx="67">
                  <c:v>37.145717777777776</c:v>
                </c:pt>
                <c:pt idx="68">
                  <c:v>37.260719999999999</c:v>
                </c:pt>
                <c:pt idx="69">
                  <c:v>37.375722222222223</c:v>
                </c:pt>
                <c:pt idx="70">
                  <c:v>37.490724444444446</c:v>
                </c:pt>
                <c:pt idx="71">
                  <c:v>37.605726666666669</c:v>
                </c:pt>
                <c:pt idx="72">
                  <c:v>37.720728888888885</c:v>
                </c:pt>
                <c:pt idx="73">
                  <c:v>37.835731111111116</c:v>
                </c:pt>
                <c:pt idx="74">
                  <c:v>37.950733333333332</c:v>
                </c:pt>
                <c:pt idx="75">
                  <c:v>38.065735555555555</c:v>
                </c:pt>
                <c:pt idx="76">
                  <c:v>38.180737777777779</c:v>
                </c:pt>
                <c:pt idx="77">
                  <c:v>38.295740000000002</c:v>
                </c:pt>
                <c:pt idx="78">
                  <c:v>38.410742222222225</c:v>
                </c:pt>
                <c:pt idx="79">
                  <c:v>38.525744444444442</c:v>
                </c:pt>
                <c:pt idx="80">
                  <c:v>38.640746666666665</c:v>
                </c:pt>
                <c:pt idx="81">
                  <c:v>38.755748888888888</c:v>
                </c:pt>
                <c:pt idx="82">
                  <c:v>38.870751111111112</c:v>
                </c:pt>
                <c:pt idx="83">
                  <c:v>38.985753333333335</c:v>
                </c:pt>
                <c:pt idx="84">
                  <c:v>39.100755555555558</c:v>
                </c:pt>
                <c:pt idx="85">
                  <c:v>39.215757777777782</c:v>
                </c:pt>
                <c:pt idx="86">
                  <c:v>39.330759999999998</c:v>
                </c:pt>
                <c:pt idx="87">
                  <c:v>39.445762222222221</c:v>
                </c:pt>
                <c:pt idx="88">
                  <c:v>39.560764444444445</c:v>
                </c:pt>
                <c:pt idx="89">
                  <c:v>39.675766666666668</c:v>
                </c:pt>
                <c:pt idx="90">
                  <c:v>39.790768888888891</c:v>
                </c:pt>
                <c:pt idx="91">
                  <c:v>39.905771111111108</c:v>
                </c:pt>
                <c:pt idx="92">
                  <c:v>40.020773333333338</c:v>
                </c:pt>
                <c:pt idx="93">
                  <c:v>40.135775555555554</c:v>
                </c:pt>
                <c:pt idx="94">
                  <c:v>40.250777777777778</c:v>
                </c:pt>
                <c:pt idx="95">
                  <c:v>40.365780000000001</c:v>
                </c:pt>
                <c:pt idx="96">
                  <c:v>40.480782222222224</c:v>
                </c:pt>
                <c:pt idx="97">
                  <c:v>40.595784444444448</c:v>
                </c:pt>
                <c:pt idx="98">
                  <c:v>40.710786666666664</c:v>
                </c:pt>
                <c:pt idx="99">
                  <c:v>40.825788888888894</c:v>
                </c:pt>
              </c:numCache>
            </c:numRef>
          </c:xVal>
          <c:yVal>
            <c:numRef>
              <c:f>Foglio2!$E$2:$E$101</c:f>
              <c:numCache>
                <c:formatCode>General</c:formatCode>
                <c:ptCount val="100"/>
                <c:pt idx="0">
                  <c:v>5.543058211594057E-39</c:v>
                </c:pt>
                <c:pt idx="1">
                  <c:v>1.1738381269657313E-35</c:v>
                </c:pt>
                <c:pt idx="2">
                  <c:v>4.7407474823157667E-34</c:v>
                </c:pt>
                <c:pt idx="3">
                  <c:v>1.7550584510079536E-32</c:v>
                </c:pt>
                <c:pt idx="4">
                  <c:v>5.9558327988548017E-31</c:v>
                </c:pt>
                <c:pt idx="5">
                  <c:v>1.852676358164136E-29</c:v>
                </c:pt>
                <c:pt idx="6">
                  <c:v>5.2827830089950814E-28</c:v>
                </c:pt>
                <c:pt idx="7">
                  <c:v>1.3808043147523832E-26</c:v>
                </c:pt>
                <c:pt idx="8">
                  <c:v>3.3083210549170579E-25</c:v>
                </c:pt>
                <c:pt idx="9">
                  <c:v>7.265898263835352E-24</c:v>
                </c:pt>
                <c:pt idx="10">
                  <c:v>1.4627736440065055E-22</c:v>
                </c:pt>
                <c:pt idx="11">
                  <c:v>2.6994239147824816E-21</c:v>
                </c:pt>
                <c:pt idx="12">
                  <c:v>4.5663711307493126E-20</c:v>
                </c:pt>
                <c:pt idx="13">
                  <c:v>7.0807208119353362E-19</c:v>
                </c:pt>
                <c:pt idx="14">
                  <c:v>1.0064446280010777E-17</c:v>
                </c:pt>
                <c:pt idx="15">
                  <c:v>1.3113192956479801E-16</c:v>
                </c:pt>
                <c:pt idx="16">
                  <c:v>1.5661493253111249E-15</c:v>
                </c:pt>
                <c:pt idx="17">
                  <c:v>1.7146047953293306E-14</c:v>
                </c:pt>
                <c:pt idx="18">
                  <c:v>1.7206837235479763E-13</c:v>
                </c:pt>
                <c:pt idx="19">
                  <c:v>1.5828662441296167E-12</c:v>
                </c:pt>
                <c:pt idx="20">
                  <c:v>1.3347303465968772E-11</c:v>
                </c:pt>
                <c:pt idx="21">
                  <c:v>1.0316894804323203E-10</c:v>
                </c:pt>
                <c:pt idx="22">
                  <c:v>7.3098862713252761E-10</c:v>
                </c:pt>
                <c:pt idx="23">
                  <c:v>4.7476466480344191E-9</c:v>
                </c:pt>
                <c:pt idx="24">
                  <c:v>2.8265215883472114E-8</c:v>
                </c:pt>
                <c:pt idx="25">
                  <c:v>1.542525583258314E-7</c:v>
                </c:pt>
                <c:pt idx="26">
                  <c:v>7.7164686269996516E-7</c:v>
                </c:pt>
                <c:pt idx="27">
                  <c:v>3.5384328987831624E-6</c:v>
                </c:pt>
                <c:pt idx="28">
                  <c:v>1.4873373498365519E-5</c:v>
                </c:pt>
                <c:pt idx="29">
                  <c:v>5.7307855098061456E-5</c:v>
                </c:pt>
                <c:pt idx="30">
                  <c:v>2.0240674205570334E-4</c:v>
                </c:pt>
                <c:pt idx="31">
                  <c:v>6.5530268171408738E-4</c:v>
                </c:pt>
                <c:pt idx="32">
                  <c:v>1.9447557591547367E-3</c:v>
                </c:pt>
                <c:pt idx="33">
                  <c:v>5.2904709939744004E-3</c:v>
                </c:pt>
                <c:pt idx="34">
                  <c:v>1.3192580694793708E-2</c:v>
                </c:pt>
                <c:pt idx="35">
                  <c:v>3.0155833119323575E-2</c:v>
                </c:pt>
                <c:pt idx="36">
                  <c:v>6.3185736725518887E-2</c:v>
                </c:pt>
                <c:pt idx="37">
                  <c:v>0.12135926183858503</c:v>
                </c:pt>
                <c:pt idx="38">
                  <c:v>0.21366478451146786</c:v>
                </c:pt>
                <c:pt idx="39">
                  <c:v>0.34482529975343029</c:v>
                </c:pt>
                <c:pt idx="40">
                  <c:v>0.51011893695425148</c:v>
                </c:pt>
                <c:pt idx="41">
                  <c:v>0.69175119789088635</c:v>
                </c:pt>
                <c:pt idx="42">
                  <c:v>0.85987345886311184</c:v>
                </c:pt>
                <c:pt idx="43">
                  <c:v>0.97977266463758739</c:v>
                </c:pt>
                <c:pt idx="44">
                  <c:v>1.0233454040560739</c:v>
                </c:pt>
                <c:pt idx="45">
                  <c:v>0.97977266463758739</c:v>
                </c:pt>
                <c:pt idx="46">
                  <c:v>0.85987345886311184</c:v>
                </c:pt>
                <c:pt idx="47">
                  <c:v>0.69175119789088635</c:v>
                </c:pt>
                <c:pt idx="48">
                  <c:v>0.51011893695425148</c:v>
                </c:pt>
                <c:pt idx="49">
                  <c:v>0.34482529975343029</c:v>
                </c:pt>
                <c:pt idx="50">
                  <c:v>0.21366478451146786</c:v>
                </c:pt>
                <c:pt idx="51">
                  <c:v>0.12135926183858503</c:v>
                </c:pt>
                <c:pt idx="52">
                  <c:v>6.3185736725518887E-2</c:v>
                </c:pt>
                <c:pt idx="53">
                  <c:v>3.0155833119325019E-2</c:v>
                </c:pt>
                <c:pt idx="54">
                  <c:v>1.3192580694794422E-2</c:v>
                </c:pt>
                <c:pt idx="55">
                  <c:v>5.2904709939744004E-3</c:v>
                </c:pt>
                <c:pt idx="56">
                  <c:v>1.9447557591547367E-3</c:v>
                </c:pt>
                <c:pt idx="57">
                  <c:v>6.5530268171408738E-4</c:v>
                </c:pt>
                <c:pt idx="58">
                  <c:v>2.0240674205570334E-4</c:v>
                </c:pt>
                <c:pt idx="59">
                  <c:v>5.7307855098061456E-5</c:v>
                </c:pt>
                <c:pt idx="60">
                  <c:v>1.4873373498365519E-5</c:v>
                </c:pt>
                <c:pt idx="61">
                  <c:v>3.5384328987831624E-6</c:v>
                </c:pt>
                <c:pt idx="62">
                  <c:v>7.7164686269996516E-7</c:v>
                </c:pt>
                <c:pt idx="63">
                  <c:v>1.542525583258314E-7</c:v>
                </c:pt>
                <c:pt idx="64">
                  <c:v>2.8265215883472114E-8</c:v>
                </c:pt>
                <c:pt idx="65">
                  <c:v>4.7476466480344191E-9</c:v>
                </c:pt>
                <c:pt idx="66">
                  <c:v>7.3098862713248594E-10</c:v>
                </c:pt>
                <c:pt idx="67">
                  <c:v>1.0316894804323862E-10</c:v>
                </c:pt>
                <c:pt idx="68">
                  <c:v>1.3347303465968772E-11</c:v>
                </c:pt>
                <c:pt idx="69">
                  <c:v>1.5828662441296167E-12</c:v>
                </c:pt>
                <c:pt idx="70">
                  <c:v>1.7206837235479763E-13</c:v>
                </c:pt>
                <c:pt idx="71">
                  <c:v>1.7146047953293306E-14</c:v>
                </c:pt>
                <c:pt idx="72">
                  <c:v>1.5661493253112361E-15</c:v>
                </c:pt>
                <c:pt idx="73">
                  <c:v>1.3113192956478775E-16</c:v>
                </c:pt>
                <c:pt idx="74">
                  <c:v>1.0064446280011706E-17</c:v>
                </c:pt>
                <c:pt idx="75">
                  <c:v>7.0807208119353362E-19</c:v>
                </c:pt>
                <c:pt idx="76">
                  <c:v>4.5663711307493126E-20</c:v>
                </c:pt>
                <c:pt idx="77">
                  <c:v>2.6994239147824816E-21</c:v>
                </c:pt>
                <c:pt idx="78">
                  <c:v>1.4627736440063496E-22</c:v>
                </c:pt>
                <c:pt idx="79">
                  <c:v>7.265898263836022E-24</c:v>
                </c:pt>
                <c:pt idx="80">
                  <c:v>3.3083210549173867E-25</c:v>
                </c:pt>
                <c:pt idx="81">
                  <c:v>1.3808043147523832E-26</c:v>
                </c:pt>
                <c:pt idx="82">
                  <c:v>5.2827830089950814E-28</c:v>
                </c:pt>
                <c:pt idx="83">
                  <c:v>1.852676358164136E-29</c:v>
                </c:pt>
                <c:pt idx="84">
                  <c:v>5.9558327988548017E-31</c:v>
                </c:pt>
                <c:pt idx="85">
                  <c:v>1.7550584510077543E-32</c:v>
                </c:pt>
                <c:pt idx="86">
                  <c:v>4.7407474823163722E-34</c:v>
                </c:pt>
                <c:pt idx="87">
                  <c:v>1.1738381269658648E-35</c:v>
                </c:pt>
                <c:pt idx="88">
                  <c:v>2.6642547598486759E-37</c:v>
                </c:pt>
                <c:pt idx="89">
                  <c:v>5.543058211594057E-39</c:v>
                </c:pt>
                <c:pt idx="90">
                  <c:v>1.0571321448427332E-40</c:v>
                </c:pt>
                <c:pt idx="91">
                  <c:v>1.8480566021086201E-42</c:v>
                </c:pt>
                <c:pt idx="92">
                  <c:v>2.9614704850247301E-44</c:v>
                </c:pt>
                <c:pt idx="93">
                  <c:v>4.3501646912311058E-46</c:v>
                </c:pt>
                <c:pt idx="94">
                  <c:v>5.8574709007561691E-48</c:v>
                </c:pt>
                <c:pt idx="95">
                  <c:v>7.2297075636860445E-50</c:v>
                </c:pt>
                <c:pt idx="96">
                  <c:v>8.1797018152413102E-52</c:v>
                </c:pt>
                <c:pt idx="97">
                  <c:v>8.4832128466487666E-54</c:v>
                </c:pt>
                <c:pt idx="98">
                  <c:v>8.0647220803762014E-56</c:v>
                </c:pt>
                <c:pt idx="99">
                  <c:v>7.0278842170999966E-58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6F-478E-A44A-602E0B857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285568"/>
        <c:axId val="1680286112"/>
      </c:scatterChart>
      <c:valAx>
        <c:axId val="1680285568"/>
        <c:scaling>
          <c:orientation val="minMax"/>
          <c:max val="40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RESISTENZA</a:t>
                </a:r>
              </a:p>
            </c:rich>
          </c:tx>
          <c:layout>
            <c:manualLayout>
              <c:xMode val="edge"/>
              <c:yMode val="edge"/>
              <c:x val="0.79799513500118846"/>
              <c:y val="0.919316514256302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80286112"/>
        <c:crosses val="autoZero"/>
        <c:crossBetween val="midCat"/>
        <c:majorUnit val="1"/>
      </c:valAx>
      <c:valAx>
        <c:axId val="168028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FUNZIONE</a:t>
                </a:r>
                <a:r>
                  <a:rPr lang="it-IT" baseline="0"/>
                  <a:t> DI PROBABILITA'</a:t>
                </a:r>
                <a:endParaRPr lang="it-IT"/>
              </a:p>
            </c:rich>
          </c:tx>
          <c:layout>
            <c:manualLayout>
              <c:xMode val="edge"/>
              <c:yMode val="edge"/>
              <c:x val="2.6702113471091308E-2"/>
              <c:y val="0.244753754750732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80285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95250</xdr:rowOff>
    </xdr:from>
    <xdr:to>
      <xdr:col>9</xdr:col>
      <xdr:colOff>495300</xdr:colOff>
      <xdr:row>3</xdr:row>
      <xdr:rowOff>60888</xdr:rowOff>
    </xdr:to>
    <xdr:pic>
      <xdr:nvPicPr>
        <xdr:cNvPr id="2" name="Immagine 1" descr="Cattur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9125" y="95250"/>
          <a:ext cx="5467350" cy="5371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71</xdr:row>
      <xdr:rowOff>19049</xdr:rowOff>
    </xdr:from>
    <xdr:to>
      <xdr:col>9</xdr:col>
      <xdr:colOff>504825</xdr:colOff>
      <xdr:row>88</xdr:row>
      <xdr:rowOff>9525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88</xdr:row>
      <xdr:rowOff>188318</xdr:rowOff>
    </xdr:from>
    <xdr:to>
      <xdr:col>1</xdr:col>
      <xdr:colOff>954661</xdr:colOff>
      <xdr:row>91</xdr:row>
      <xdr:rowOff>114300</xdr:rowOff>
    </xdr:to>
    <xdr:pic>
      <xdr:nvPicPr>
        <xdr:cNvPr id="3" name="Immagin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830" t="20825" r="61213" b="15310"/>
        <a:stretch/>
      </xdr:blipFill>
      <xdr:spPr>
        <a:xfrm>
          <a:off x="247650" y="18381068"/>
          <a:ext cx="868936" cy="497482"/>
        </a:xfrm>
        <a:prstGeom prst="rect">
          <a:avLst/>
        </a:prstGeom>
      </xdr:spPr>
    </xdr:pic>
    <xdr:clientData/>
  </xdr:twoCellAnchor>
  <xdr:twoCellAnchor editAs="oneCell">
    <xdr:from>
      <xdr:col>3</xdr:col>
      <xdr:colOff>704849</xdr:colOff>
      <xdr:row>88</xdr:row>
      <xdr:rowOff>173312</xdr:rowOff>
    </xdr:from>
    <xdr:to>
      <xdr:col>5</xdr:col>
      <xdr:colOff>18480</xdr:colOff>
      <xdr:row>92</xdr:row>
      <xdr:rowOff>38100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8449" y="18366062"/>
          <a:ext cx="1428181" cy="626788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88</xdr:row>
      <xdr:rowOff>170156</xdr:rowOff>
    </xdr:from>
    <xdr:to>
      <xdr:col>3</xdr:col>
      <xdr:colOff>523875</xdr:colOff>
      <xdr:row>91</xdr:row>
      <xdr:rowOff>138950</xdr:rowOff>
    </xdr:to>
    <xdr:pic>
      <xdr:nvPicPr>
        <xdr:cNvPr id="6" name="Immagin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862" t="16180" r="5594" b="13143"/>
        <a:stretch/>
      </xdr:blipFill>
      <xdr:spPr>
        <a:xfrm>
          <a:off x="1362074" y="18362906"/>
          <a:ext cx="1295401" cy="5402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541714</xdr:colOff>
      <xdr:row>32</xdr:row>
      <xdr:rowOff>142119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85714" cy="6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32</xdr:row>
      <xdr:rowOff>123825</xdr:rowOff>
    </xdr:from>
    <xdr:to>
      <xdr:col>16</xdr:col>
      <xdr:colOff>600291</xdr:colOff>
      <xdr:row>60</xdr:row>
      <xdr:rowOff>37417</xdr:rowOff>
    </xdr:to>
    <xdr:pic>
      <xdr:nvPicPr>
        <xdr:cNvPr id="3" name="Immagin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957"/>
        <a:stretch/>
      </xdr:blipFill>
      <xdr:spPr>
        <a:xfrm>
          <a:off x="523875" y="6219825"/>
          <a:ext cx="9744291" cy="5247592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60</xdr:row>
      <xdr:rowOff>0</xdr:rowOff>
    </xdr:from>
    <xdr:to>
      <xdr:col>14</xdr:col>
      <xdr:colOff>339661</xdr:colOff>
      <xdr:row>70</xdr:row>
      <xdr:rowOff>57150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1675" y="11430000"/>
          <a:ext cx="6902386" cy="1962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16</xdr:col>
      <xdr:colOff>501243</xdr:colOff>
      <xdr:row>94</xdr:row>
      <xdr:rowOff>151833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8594" y="13525500"/>
          <a:ext cx="9609524" cy="4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16</xdr:col>
      <xdr:colOff>558386</xdr:colOff>
      <xdr:row>122</xdr:row>
      <xdr:rowOff>189833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8594" y="18097500"/>
          <a:ext cx="9666667" cy="5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16</xdr:col>
      <xdr:colOff>558386</xdr:colOff>
      <xdr:row>153</xdr:row>
      <xdr:rowOff>75476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8594" y="23431500"/>
          <a:ext cx="9666667" cy="5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153</xdr:row>
      <xdr:rowOff>119063</xdr:rowOff>
    </xdr:from>
    <xdr:to>
      <xdr:col>16</xdr:col>
      <xdr:colOff>413145</xdr:colOff>
      <xdr:row>162</xdr:row>
      <xdr:rowOff>166468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687" y="29265563"/>
          <a:ext cx="9533333" cy="1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163</xdr:row>
      <xdr:rowOff>11906</xdr:rowOff>
    </xdr:from>
    <xdr:to>
      <xdr:col>16</xdr:col>
      <xdr:colOff>484571</xdr:colOff>
      <xdr:row>190</xdr:row>
      <xdr:rowOff>135073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875" y="31063406"/>
          <a:ext cx="9628571" cy="5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190</xdr:row>
      <xdr:rowOff>95250</xdr:rowOff>
    </xdr:from>
    <xdr:to>
      <xdr:col>16</xdr:col>
      <xdr:colOff>441711</xdr:colOff>
      <xdr:row>219</xdr:row>
      <xdr:rowOff>189798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062" y="36290250"/>
          <a:ext cx="9609524" cy="5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220</xdr:row>
      <xdr:rowOff>11907</xdr:rowOff>
    </xdr:from>
    <xdr:to>
      <xdr:col>16</xdr:col>
      <xdr:colOff>401233</xdr:colOff>
      <xdr:row>231</xdr:row>
      <xdr:rowOff>78312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156" y="41921907"/>
          <a:ext cx="9580952" cy="2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231</xdr:row>
      <xdr:rowOff>11906</xdr:rowOff>
    </xdr:from>
    <xdr:to>
      <xdr:col>16</xdr:col>
      <xdr:colOff>365521</xdr:colOff>
      <xdr:row>252</xdr:row>
      <xdr:rowOff>154263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063" y="44017406"/>
          <a:ext cx="9533333" cy="4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252</xdr:row>
      <xdr:rowOff>130969</xdr:rowOff>
    </xdr:from>
    <xdr:to>
      <xdr:col>16</xdr:col>
      <xdr:colOff>360756</xdr:colOff>
      <xdr:row>268</xdr:row>
      <xdr:rowOff>82969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0" y="48136969"/>
          <a:ext cx="9552381" cy="30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tente\Dropbox\GIOVANNI-DAVIDE\Copia%20di%20Controllo%20di%20accettazione%20tipo%20A%20-%20Calcestruzz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lo tipo A"/>
      <sheetName val="Foglio2"/>
    </sheetNames>
    <sheetDataSet>
      <sheetData sheetId="0"/>
      <sheetData sheetId="1">
        <row r="2">
          <cell r="C2" t="str">
            <v>-</v>
          </cell>
        </row>
        <row r="3">
          <cell r="C3" t="str">
            <v>C16/20</v>
          </cell>
        </row>
        <row r="4">
          <cell r="C4" t="str">
            <v>C20/25</v>
          </cell>
        </row>
        <row r="5">
          <cell r="C5" t="str">
            <v>C25/30</v>
          </cell>
        </row>
        <row r="6">
          <cell r="C6" t="str">
            <v>C28/35</v>
          </cell>
        </row>
        <row r="7">
          <cell r="C7" t="str">
            <v>C32/40</v>
          </cell>
        </row>
        <row r="8">
          <cell r="C8" t="str">
            <v>C35/45</v>
          </cell>
        </row>
        <row r="9">
          <cell r="C9" t="str">
            <v>C40/50</v>
          </cell>
        </row>
        <row r="10">
          <cell r="C10" t="str">
            <v>C45/55</v>
          </cell>
        </row>
      </sheetData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570043A2-27BD-4866-8597-BC598E28B259}" diskRevisions="1" version="2" protected="1">
  <header guid="{4069AA6B-D801-4E8E-9D96-2A9AE84686EA}" dateTime="2022-11-06T14:26:54" maxSheetId="8" userName="Davide" r:id="rId1">
    <sheetIdMap count="7">
      <sheetId val="1"/>
      <sheetId val="2"/>
      <sheetId val="3"/>
      <sheetId val="4"/>
      <sheetId val="5"/>
      <sheetId val="6"/>
      <sheetId val="7"/>
    </sheetIdMap>
  </header>
  <header guid="{570043A2-27BD-4866-8597-BC598E28B259}" dateTime="2022-11-06T14:28:34" maxSheetId="8" userName="Davide" r:id="rId2">
    <sheetIdMap count="7">
      <sheetId val="1"/>
      <sheetId val="2"/>
      <sheetId val="3"/>
      <sheetId val="4"/>
      <sheetId val="5"/>
      <sheetId val="6"/>
      <sheetId val="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3255309A-76D4-40A4-AF41-9779B3B8207E}" action="delete"/>
  <rcv guid="{3255309A-76D4-40A4-AF41-9779B3B8207E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davidecicchini.it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I15"/>
  <sheetViews>
    <sheetView showGridLines="0" showRowColHeaders="0" tabSelected="1" workbookViewId="0">
      <selection activeCell="G15" sqref="G15:I15"/>
    </sheetView>
  </sheetViews>
  <sheetFormatPr defaultRowHeight="15" x14ac:dyDescent="0.25"/>
  <cols>
    <col min="1" max="1" width="4.42578125" customWidth="1"/>
    <col min="2" max="2" width="10.7109375" bestFit="1" customWidth="1"/>
  </cols>
  <sheetData>
    <row r="5" spans="2:9" ht="15.75" x14ac:dyDescent="0.25">
      <c r="B5" s="3" t="s">
        <v>10</v>
      </c>
    </row>
    <row r="6" spans="2:9" ht="15.75" x14ac:dyDescent="0.25">
      <c r="B6" s="3" t="s">
        <v>18</v>
      </c>
    </row>
    <row r="7" spans="2:9" ht="15.75" x14ac:dyDescent="0.25">
      <c r="B7" s="3" t="s">
        <v>156</v>
      </c>
    </row>
    <row r="8" spans="2:9" ht="15.75" x14ac:dyDescent="0.25">
      <c r="B8" s="3" t="s">
        <v>157</v>
      </c>
    </row>
    <row r="9" spans="2:9" ht="15.75" x14ac:dyDescent="0.25">
      <c r="B9" s="3" t="s">
        <v>19</v>
      </c>
    </row>
    <row r="10" spans="2:9" ht="15.75" x14ac:dyDescent="0.25">
      <c r="B10" s="3"/>
    </row>
    <row r="11" spans="2:9" ht="15.75" x14ac:dyDescent="0.25">
      <c r="B11" s="3" t="s">
        <v>97</v>
      </c>
    </row>
    <row r="13" spans="2:9" x14ac:dyDescent="0.25">
      <c r="B13" s="134" t="s">
        <v>160</v>
      </c>
      <c r="C13" s="134"/>
      <c r="D13" s="134"/>
      <c r="G13" s="132" t="s">
        <v>9</v>
      </c>
      <c r="H13" s="132"/>
      <c r="I13" s="132"/>
    </row>
    <row r="14" spans="2:9" x14ac:dyDescent="0.25">
      <c r="B14" s="135">
        <v>44871</v>
      </c>
      <c r="C14" s="136"/>
      <c r="D14" s="136"/>
    </row>
    <row r="15" spans="2:9" x14ac:dyDescent="0.25">
      <c r="G15" s="133" t="s">
        <v>11</v>
      </c>
      <c r="H15" s="133"/>
      <c r="I15" s="133"/>
    </row>
  </sheetData>
  <sheetProtection algorithmName="SHA-512" hashValue="8CEcgtiJo+OxhC1iIySvz79ZngUFiLRpTIxmeNhm/aIIFcNiMO8XfgGnw/820R6oc0sgV8lFg8LLUSsn7pvhUQ==" saltValue="kcZeWApTTqtftXrwXSwEbg==" spinCount="100000" sheet="1" selectLockedCells="1"/>
  <customSheetViews>
    <customSheetView guid="{3255309A-76D4-40A4-AF41-9779B3B8207E}" showGridLines="0" showRowCol="0">
      <selection activeCell="G15" sqref="G15:I15"/>
      <pageMargins left="0.7" right="0.7" top="0.75" bottom="0.75" header="0.3" footer="0.3"/>
    </customSheetView>
    <customSheetView guid="{1036B34E-22CD-4197-8FBF-2F45613F777C}" showGridLines="0" showRowCol="0">
      <selection activeCell="G13" sqref="G13:I13"/>
      <pageMargins left="0.7" right="0.7" top="0.75" bottom="0.75" header="0.3" footer="0.3"/>
    </customSheetView>
    <customSheetView guid="{452698DD-BA14-4EE6-81A8-7EFB7A585580}" showGridLines="0" showRowCol="0">
      <selection activeCell="G11" sqref="G11:I11"/>
      <pageMargins left="0.7" right="0.7" top="0.75" bottom="0.75" header="0.3" footer="0.3"/>
    </customSheetView>
  </customSheetViews>
  <mergeCells count="4">
    <mergeCell ref="G13:I13"/>
    <mergeCell ref="G15:I15"/>
    <mergeCell ref="B13:D13"/>
    <mergeCell ref="B14:D14"/>
  </mergeCells>
  <hyperlinks>
    <hyperlink ref="G15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Q47"/>
  <sheetViews>
    <sheetView showGridLines="0" showRowColHeaders="0" workbookViewId="0">
      <selection activeCell="H17" sqref="H17:J17"/>
    </sheetView>
  </sheetViews>
  <sheetFormatPr defaultRowHeight="15" x14ac:dyDescent="0.25"/>
  <cols>
    <col min="1" max="1" width="3.140625" customWidth="1"/>
    <col min="3" max="3" width="11.42578125" customWidth="1"/>
    <col min="4" max="4" width="9.85546875" bestFit="1" customWidth="1"/>
    <col min="7" max="7" width="15.28515625" customWidth="1"/>
    <col min="8" max="8" width="11.85546875" customWidth="1"/>
  </cols>
  <sheetData>
    <row r="2" spans="2:10" x14ac:dyDescent="0.25">
      <c r="B2" s="137" t="s">
        <v>60</v>
      </c>
      <c r="C2" s="138"/>
      <c r="D2" s="138"/>
      <c r="E2" s="32"/>
      <c r="F2" s="32"/>
      <c r="G2" s="32"/>
      <c r="H2" s="32"/>
      <c r="I2" s="32"/>
      <c r="J2" s="33"/>
    </row>
    <row r="3" spans="2:10" x14ac:dyDescent="0.25">
      <c r="B3" s="145" t="s">
        <v>25</v>
      </c>
      <c r="C3" s="146"/>
      <c r="D3" s="146"/>
      <c r="E3" s="146"/>
      <c r="F3" s="146"/>
      <c r="G3" s="146"/>
      <c r="H3" s="146"/>
      <c r="I3" s="146"/>
      <c r="J3" s="147"/>
    </row>
    <row r="4" spans="2:10" x14ac:dyDescent="0.25">
      <c r="B4" s="145"/>
      <c r="C4" s="146"/>
      <c r="D4" s="146"/>
      <c r="E4" s="146"/>
      <c r="F4" s="146"/>
      <c r="G4" s="146"/>
      <c r="H4" s="146"/>
      <c r="I4" s="146"/>
      <c r="J4" s="147"/>
    </row>
    <row r="5" spans="2:10" x14ac:dyDescent="0.25">
      <c r="B5" s="145"/>
      <c r="C5" s="146"/>
      <c r="D5" s="146"/>
      <c r="E5" s="146"/>
      <c r="F5" s="146"/>
      <c r="G5" s="146"/>
      <c r="H5" s="146"/>
      <c r="I5" s="146"/>
      <c r="J5" s="147"/>
    </row>
    <row r="6" spans="2:10" x14ac:dyDescent="0.25">
      <c r="B6" s="145"/>
      <c r="C6" s="146"/>
      <c r="D6" s="146"/>
      <c r="E6" s="146"/>
      <c r="F6" s="146"/>
      <c r="G6" s="146"/>
      <c r="H6" s="146"/>
      <c r="I6" s="146"/>
      <c r="J6" s="147"/>
    </row>
    <row r="7" spans="2:10" ht="15" customHeight="1" x14ac:dyDescent="0.25">
      <c r="B7" s="148"/>
      <c r="C7" s="149"/>
      <c r="D7" s="149"/>
      <c r="E7" s="149"/>
      <c r="F7" s="149"/>
      <c r="G7" s="149"/>
      <c r="H7" s="149"/>
      <c r="I7" s="149"/>
      <c r="J7" s="150"/>
    </row>
    <row r="8" spans="2:10" x14ac:dyDescent="0.25">
      <c r="B8" s="139"/>
      <c r="C8" s="139"/>
      <c r="D8" s="139"/>
      <c r="E8" s="139"/>
      <c r="F8" s="139"/>
      <c r="G8" s="139"/>
      <c r="H8" s="139"/>
      <c r="I8" s="139"/>
      <c r="J8" s="139"/>
    </row>
    <row r="9" spans="2:10" x14ac:dyDescent="0.25">
      <c r="B9" s="140" t="s">
        <v>26</v>
      </c>
      <c r="C9" s="141"/>
      <c r="D9" s="142"/>
      <c r="E9" s="143"/>
      <c r="F9" s="143"/>
      <c r="G9" s="143"/>
      <c r="H9" s="143"/>
      <c r="I9" s="143"/>
      <c r="J9" s="144"/>
    </row>
    <row r="10" spans="2:10" x14ac:dyDescent="0.25">
      <c r="B10" s="152" t="s">
        <v>27</v>
      </c>
      <c r="C10" s="153"/>
      <c r="D10" s="142"/>
      <c r="E10" s="144"/>
      <c r="F10" s="142"/>
      <c r="G10" s="156"/>
      <c r="H10" s="156"/>
      <c r="I10" s="156"/>
      <c r="J10" s="157"/>
    </row>
    <row r="11" spans="2:10" x14ac:dyDescent="0.25">
      <c r="B11" s="154"/>
      <c r="C11" s="155"/>
      <c r="D11" s="158" t="s">
        <v>28</v>
      </c>
      <c r="E11" s="159"/>
      <c r="F11" s="158" t="s">
        <v>29</v>
      </c>
      <c r="G11" s="160"/>
      <c r="H11" s="160"/>
      <c r="I11" s="160"/>
      <c r="J11" s="159"/>
    </row>
    <row r="12" spans="2:10" x14ac:dyDescent="0.25">
      <c r="B12" s="140" t="s">
        <v>30</v>
      </c>
      <c r="C12" s="141"/>
      <c r="D12" s="142"/>
      <c r="E12" s="143"/>
      <c r="F12" s="143"/>
      <c r="G12" s="143"/>
      <c r="H12" s="143"/>
      <c r="I12" s="143"/>
      <c r="J12" s="144"/>
    </row>
    <row r="13" spans="2:10" x14ac:dyDescent="0.25">
      <c r="B13" s="140" t="s">
        <v>31</v>
      </c>
      <c r="C13" s="141"/>
      <c r="D13" s="142"/>
      <c r="E13" s="143"/>
      <c r="F13" s="143"/>
      <c r="G13" s="143"/>
      <c r="H13" s="143"/>
      <c r="I13" s="143"/>
      <c r="J13" s="144"/>
    </row>
    <row r="14" spans="2:10" x14ac:dyDescent="0.25">
      <c r="B14" s="140" t="s">
        <v>32</v>
      </c>
      <c r="C14" s="141"/>
      <c r="D14" s="142"/>
      <c r="E14" s="143"/>
      <c r="F14" s="143"/>
      <c r="G14" s="143"/>
      <c r="H14" s="143"/>
      <c r="I14" s="143"/>
      <c r="J14" s="144"/>
    </row>
    <row r="15" spans="2:10" x14ac:dyDescent="0.25">
      <c r="B15" s="139"/>
      <c r="C15" s="139"/>
      <c r="D15" s="139"/>
      <c r="E15" s="139"/>
      <c r="F15" s="139"/>
      <c r="G15" s="139"/>
      <c r="H15" s="139"/>
      <c r="I15" s="139"/>
      <c r="J15" s="139"/>
    </row>
    <row r="16" spans="2:10" x14ac:dyDescent="0.25">
      <c r="B16" s="151" t="s">
        <v>33</v>
      </c>
      <c r="C16" s="151"/>
      <c r="D16" s="151"/>
      <c r="E16" s="151"/>
      <c r="F16" s="151"/>
      <c r="G16" s="151"/>
      <c r="H16" s="151"/>
      <c r="I16" s="151"/>
      <c r="J16" s="151"/>
    </row>
    <row r="17" spans="2:17" x14ac:dyDescent="0.25">
      <c r="B17" s="161" t="s">
        <v>61</v>
      </c>
      <c r="C17" s="162"/>
      <c r="D17" s="162"/>
      <c r="E17" s="162"/>
      <c r="F17" s="162"/>
      <c r="G17" s="163"/>
      <c r="H17" s="164" t="s">
        <v>34</v>
      </c>
      <c r="I17" s="165"/>
      <c r="J17" s="166"/>
    </row>
    <row r="18" spans="2:17" ht="15.75" x14ac:dyDescent="0.25">
      <c r="B18" s="167" t="s">
        <v>35</v>
      </c>
      <c r="C18" s="168"/>
      <c r="D18" s="168"/>
      <c r="E18" s="168"/>
      <c r="F18" s="169"/>
      <c r="G18" s="21" t="s">
        <v>36</v>
      </c>
      <c r="H18" s="21">
        <f>VLOOKUP(G19,Foglio2!B112:D124,3,FALSE)</f>
        <v>30</v>
      </c>
      <c r="I18" s="170" t="s">
        <v>62</v>
      </c>
      <c r="J18" s="170"/>
    </row>
    <row r="19" spans="2:17" x14ac:dyDescent="0.25">
      <c r="B19" s="171" t="s">
        <v>38</v>
      </c>
      <c r="C19" s="171"/>
      <c r="D19" s="171"/>
      <c r="E19" s="171"/>
      <c r="F19" s="171"/>
      <c r="G19" s="34" t="str">
        <f>H17</f>
        <v>C25/30</v>
      </c>
      <c r="H19" s="35">
        <v>110</v>
      </c>
      <c r="I19" s="170" t="s">
        <v>63</v>
      </c>
      <c r="J19" s="170"/>
    </row>
    <row r="20" spans="2:17" x14ac:dyDescent="0.25">
      <c r="B20" s="139"/>
      <c r="C20" s="139"/>
      <c r="D20" s="139"/>
      <c r="E20" s="139"/>
      <c r="F20" s="139"/>
      <c r="G20" s="139"/>
      <c r="H20" s="139"/>
      <c r="I20" s="139"/>
      <c r="J20" s="139"/>
    </row>
    <row r="21" spans="2:17" x14ac:dyDescent="0.25">
      <c r="B21" s="151" t="s">
        <v>40</v>
      </c>
      <c r="C21" s="151"/>
      <c r="D21" s="151"/>
      <c r="E21" s="151"/>
      <c r="F21" s="151"/>
      <c r="G21" s="151"/>
      <c r="H21" s="151"/>
      <c r="I21" s="151"/>
      <c r="J21" s="151"/>
    </row>
    <row r="22" spans="2:17" ht="23.25" customHeight="1" x14ac:dyDescent="0.25">
      <c r="B22" s="172" t="s">
        <v>41</v>
      </c>
      <c r="C22" s="172"/>
      <c r="D22" s="173" t="s">
        <v>42</v>
      </c>
      <c r="E22" s="174" t="s">
        <v>70</v>
      </c>
      <c r="F22" s="175"/>
      <c r="G22" s="178" t="s">
        <v>43</v>
      </c>
      <c r="H22" s="173" t="s">
        <v>64</v>
      </c>
      <c r="I22" s="173" t="s">
        <v>65</v>
      </c>
      <c r="J22" s="173"/>
    </row>
    <row r="23" spans="2:17" ht="23.25" customHeight="1" x14ac:dyDescent="0.25">
      <c r="B23" s="36" t="s">
        <v>46</v>
      </c>
      <c r="C23" s="37" t="s">
        <v>47</v>
      </c>
      <c r="D23" s="173"/>
      <c r="E23" s="176"/>
      <c r="F23" s="177"/>
      <c r="G23" s="179"/>
      <c r="H23" s="173"/>
      <c r="I23" s="173"/>
      <c r="J23" s="173"/>
    </row>
    <row r="24" spans="2:17" x14ac:dyDescent="0.25">
      <c r="B24" s="184">
        <v>1</v>
      </c>
      <c r="C24" s="38" t="s">
        <v>98</v>
      </c>
      <c r="D24" s="39">
        <v>44869</v>
      </c>
      <c r="E24" s="185" t="s">
        <v>99</v>
      </c>
      <c r="F24" s="186"/>
      <c r="G24" s="40">
        <v>157524</v>
      </c>
      <c r="H24" s="69">
        <v>33.21</v>
      </c>
      <c r="I24" s="180">
        <f>(H24+H25)/2</f>
        <v>32.204999999999998</v>
      </c>
      <c r="J24" s="180"/>
    </row>
    <row r="25" spans="2:17" x14ac:dyDescent="0.25">
      <c r="B25" s="184"/>
      <c r="C25" s="38" t="s">
        <v>98</v>
      </c>
      <c r="D25" s="39">
        <v>44869</v>
      </c>
      <c r="E25" s="185" t="s">
        <v>99</v>
      </c>
      <c r="F25" s="186"/>
      <c r="G25" s="40">
        <v>157524</v>
      </c>
      <c r="H25" s="69">
        <v>31.2</v>
      </c>
      <c r="I25" s="180"/>
      <c r="J25" s="180"/>
    </row>
    <row r="26" spans="2:17" ht="22.5" x14ac:dyDescent="0.25">
      <c r="B26" s="184"/>
      <c r="C26" s="181" t="s">
        <v>96</v>
      </c>
      <c r="D26" s="182"/>
      <c r="E26" s="182"/>
      <c r="F26" s="183"/>
      <c r="G26" s="128" t="str">
        <f>IF((MAX(H24:H25)-MIN(H24:H25))/MIN(H24:H25)&lt;=0.2,"PRELIEVO VALIDO (diff. &lt;20%)", "PRELIEVO NON VALIDO")</f>
        <v>PRELIEVO VALIDO (diff. &lt;20%)</v>
      </c>
      <c r="H26" s="130">
        <f>(MAX(H24:H25)-MIN(H24:H25))/MIN(H24:H25)</f>
        <v>6.4423076923076972E-2</v>
      </c>
      <c r="I26" s="180"/>
      <c r="J26" s="180"/>
      <c r="N26" s="129"/>
    </row>
    <row r="27" spans="2:17" x14ac:dyDescent="0.25">
      <c r="B27" s="184">
        <v>2</v>
      </c>
      <c r="C27" s="38" t="s">
        <v>100</v>
      </c>
      <c r="D27" s="39">
        <v>44851</v>
      </c>
      <c r="E27" s="185" t="s">
        <v>101</v>
      </c>
      <c r="F27" s="186"/>
      <c r="G27" s="40">
        <v>157524</v>
      </c>
      <c r="H27" s="69">
        <v>37.520000000000003</v>
      </c>
      <c r="I27" s="180">
        <f>(H27+H28)/2</f>
        <v>41.265000000000001</v>
      </c>
      <c r="J27" s="180"/>
      <c r="N27" s="70"/>
      <c r="O27" s="70"/>
      <c r="P27" s="70"/>
      <c r="Q27" s="70"/>
    </row>
    <row r="28" spans="2:17" x14ac:dyDescent="0.25">
      <c r="B28" s="184"/>
      <c r="C28" s="38" t="s">
        <v>100</v>
      </c>
      <c r="D28" s="39">
        <v>44851</v>
      </c>
      <c r="E28" s="185" t="s">
        <v>101</v>
      </c>
      <c r="F28" s="186"/>
      <c r="G28" s="40">
        <v>157524</v>
      </c>
      <c r="H28" s="69">
        <v>45.01</v>
      </c>
      <c r="I28" s="180"/>
      <c r="J28" s="180"/>
    </row>
    <row r="29" spans="2:17" ht="22.5" x14ac:dyDescent="0.25">
      <c r="B29" s="184"/>
      <c r="C29" s="181" t="s">
        <v>96</v>
      </c>
      <c r="D29" s="182"/>
      <c r="E29" s="182"/>
      <c r="F29" s="183"/>
      <c r="G29" s="128" t="str">
        <f>IF((MAX(H27:H28)-MIN(H27:H28))/MIN(H27:H28)&lt;=0.2,"PRELIEVO VALIDO (diff. &lt;20%)", "PRELIEVO NON VALIDO")</f>
        <v>PRELIEVO VALIDO (diff. &lt;20%)</v>
      </c>
      <c r="H29" s="130">
        <f>(MAX(H27:H28)-MIN(H27:H28))/MIN(H27:H28)</f>
        <v>0.19962686567164165</v>
      </c>
      <c r="I29" s="180"/>
      <c r="J29" s="180"/>
    </row>
    <row r="30" spans="2:17" x14ac:dyDescent="0.25">
      <c r="B30" s="184">
        <v>3</v>
      </c>
      <c r="C30" s="38" t="s">
        <v>103</v>
      </c>
      <c r="D30" s="39">
        <v>44606</v>
      </c>
      <c r="E30" s="185" t="s">
        <v>102</v>
      </c>
      <c r="F30" s="186"/>
      <c r="G30" s="40">
        <v>157889</v>
      </c>
      <c r="H30" s="69">
        <v>33.11</v>
      </c>
      <c r="I30" s="180">
        <f>(H30+H31)/2</f>
        <v>34.56</v>
      </c>
      <c r="J30" s="180"/>
    </row>
    <row r="31" spans="2:17" x14ac:dyDescent="0.25">
      <c r="B31" s="184"/>
      <c r="C31" s="38" t="s">
        <v>103</v>
      </c>
      <c r="D31" s="39">
        <v>44606</v>
      </c>
      <c r="E31" s="185" t="s">
        <v>102</v>
      </c>
      <c r="F31" s="186"/>
      <c r="G31" s="40">
        <v>157889</v>
      </c>
      <c r="H31" s="69">
        <v>36.01</v>
      </c>
      <c r="I31" s="180"/>
      <c r="J31" s="180"/>
    </row>
    <row r="32" spans="2:17" ht="22.5" x14ac:dyDescent="0.25">
      <c r="B32" s="184"/>
      <c r="C32" s="181" t="s">
        <v>96</v>
      </c>
      <c r="D32" s="182"/>
      <c r="E32" s="182"/>
      <c r="F32" s="183"/>
      <c r="G32" s="128" t="str">
        <f>IF((MAX(H30:H31)-MIN(H30:H31))/MIN(H30:H31)&lt;=0.2,"PRELIEVO VALIDO (diff. &lt;20%)", "PRELIEVO NON VALIDO")</f>
        <v>PRELIEVO VALIDO (diff. &lt;20%)</v>
      </c>
      <c r="H32" s="130">
        <f>(MAX(H30:H31)-MIN(H30:H31))/MIN(H30:H31)</f>
        <v>8.7586831772878238E-2</v>
      </c>
      <c r="I32" s="180"/>
      <c r="J32" s="180"/>
    </row>
    <row r="33" spans="2:10" ht="15.75" x14ac:dyDescent="0.25">
      <c r="B33" s="170" t="s">
        <v>48</v>
      </c>
      <c r="C33" s="170"/>
      <c r="D33" s="170"/>
      <c r="E33" s="170"/>
      <c r="F33" s="170"/>
      <c r="G33" s="41" t="s">
        <v>86</v>
      </c>
      <c r="H33" s="42">
        <f>(I24+I27+I30)/3</f>
        <v>36.01</v>
      </c>
      <c r="I33" s="188" t="s">
        <v>66</v>
      </c>
      <c r="J33" s="189"/>
    </row>
    <row r="34" spans="2:10" ht="18" x14ac:dyDescent="0.25">
      <c r="B34" s="170" t="s">
        <v>49</v>
      </c>
      <c r="C34" s="170"/>
      <c r="D34" s="170"/>
      <c r="E34" s="170"/>
      <c r="F34" s="170"/>
      <c r="G34" s="41" t="s">
        <v>85</v>
      </c>
      <c r="H34" s="43">
        <f>MINA(I24:J31)</f>
        <v>32.204999999999998</v>
      </c>
      <c r="I34" s="162" t="s">
        <v>66</v>
      </c>
      <c r="J34" s="163"/>
    </row>
    <row r="35" spans="2:10" x14ac:dyDescent="0.25">
      <c r="B35" s="139"/>
      <c r="C35" s="139"/>
      <c r="D35" s="139"/>
      <c r="E35" s="139"/>
      <c r="F35" s="139"/>
      <c r="G35" s="139"/>
      <c r="H35" s="139"/>
      <c r="I35" s="139"/>
      <c r="J35" s="139"/>
    </row>
    <row r="36" spans="2:10" x14ac:dyDescent="0.25">
      <c r="B36" s="151" t="s">
        <v>74</v>
      </c>
      <c r="C36" s="151"/>
      <c r="D36" s="151"/>
      <c r="E36" s="151"/>
      <c r="F36" s="151"/>
      <c r="G36" s="151"/>
      <c r="H36" s="187"/>
      <c r="I36" s="187"/>
      <c r="J36" s="187"/>
    </row>
    <row r="37" spans="2:10" ht="18" x14ac:dyDescent="0.25">
      <c r="B37" s="170" t="s">
        <v>50</v>
      </c>
      <c r="C37" s="170"/>
      <c r="D37" s="170"/>
      <c r="E37" s="170"/>
      <c r="F37" s="170"/>
      <c r="G37" s="41" t="s">
        <v>84</v>
      </c>
      <c r="H37" s="42">
        <f>H18+3.5</f>
        <v>33.5</v>
      </c>
      <c r="I37" s="188" t="s">
        <v>66</v>
      </c>
      <c r="J37" s="189"/>
    </row>
    <row r="38" spans="2:10" ht="18" x14ac:dyDescent="0.25">
      <c r="B38" s="170" t="s">
        <v>51</v>
      </c>
      <c r="C38" s="170"/>
      <c r="D38" s="170"/>
      <c r="E38" s="170"/>
      <c r="F38" s="170"/>
      <c r="G38" s="41" t="s">
        <v>87</v>
      </c>
      <c r="H38" s="43">
        <f>H18-3.5</f>
        <v>26.5</v>
      </c>
      <c r="I38" s="162" t="s">
        <v>66</v>
      </c>
      <c r="J38" s="163"/>
    </row>
    <row r="39" spans="2:10" x14ac:dyDescent="0.25">
      <c r="B39" s="139"/>
      <c r="C39" s="139"/>
      <c r="D39" s="139"/>
      <c r="E39" s="139"/>
      <c r="F39" s="139"/>
      <c r="G39" s="139"/>
      <c r="H39" s="139"/>
      <c r="I39" s="139"/>
      <c r="J39" s="139"/>
    </row>
    <row r="40" spans="2:10" x14ac:dyDescent="0.25">
      <c r="B40" s="187" t="s">
        <v>69</v>
      </c>
      <c r="C40" s="187"/>
      <c r="D40" s="187"/>
      <c r="E40" s="187"/>
      <c r="F40" s="187"/>
      <c r="G40" s="151"/>
      <c r="H40" s="151"/>
      <c r="I40" s="151"/>
      <c r="J40" s="151"/>
    </row>
    <row r="41" spans="2:10" ht="18" x14ac:dyDescent="0.25">
      <c r="B41" s="44" t="s">
        <v>79</v>
      </c>
      <c r="C41" s="45">
        <f>H33</f>
        <v>36.01</v>
      </c>
      <c r="D41" s="46" t="s">
        <v>52</v>
      </c>
      <c r="E41" s="47" t="s">
        <v>81</v>
      </c>
      <c r="F41" s="45">
        <f>H18+3.5</f>
        <v>33.5</v>
      </c>
      <c r="G41" s="162" t="s">
        <v>88</v>
      </c>
      <c r="H41" s="163"/>
      <c r="I41" s="191" t="str">
        <f>IF(C41&gt;=F41,"Controllo Positivo","Controllo Negativo")</f>
        <v>Controllo Positivo</v>
      </c>
      <c r="J41" s="192"/>
    </row>
    <row r="42" spans="2:10" ht="18" x14ac:dyDescent="0.25">
      <c r="B42" s="48" t="s">
        <v>80</v>
      </c>
      <c r="C42" s="49">
        <f>H34</f>
        <v>32.204999999999998</v>
      </c>
      <c r="D42" s="50" t="s">
        <v>52</v>
      </c>
      <c r="E42" s="51" t="s">
        <v>82</v>
      </c>
      <c r="F42" s="49">
        <f>H18-3.5</f>
        <v>26.5</v>
      </c>
      <c r="G42" s="162" t="s">
        <v>83</v>
      </c>
      <c r="H42" s="163"/>
      <c r="I42" s="193" t="str">
        <f>IF(C42&gt;=F42,"Controllo Positivo","Controllo Negativo")</f>
        <v>Controllo Positivo</v>
      </c>
      <c r="J42" s="192"/>
    </row>
    <row r="43" spans="2:10" x14ac:dyDescent="0.25">
      <c r="B43" s="52"/>
      <c r="C43" s="52"/>
      <c r="D43" s="52"/>
      <c r="E43" s="52"/>
      <c r="F43" s="52"/>
      <c r="G43" s="52"/>
      <c r="H43" s="52"/>
      <c r="I43" s="52"/>
      <c r="J43" s="52"/>
    </row>
    <row r="44" spans="2:10" x14ac:dyDescent="0.25">
      <c r="B44" s="52"/>
      <c r="C44" s="52"/>
      <c r="D44" s="52"/>
      <c r="E44" s="52"/>
      <c r="F44" s="52"/>
      <c r="G44" s="190" t="s">
        <v>53</v>
      </c>
      <c r="H44" s="190"/>
      <c r="I44" s="190"/>
      <c r="J44" s="52"/>
    </row>
    <row r="45" spans="2:10" x14ac:dyDescent="0.25">
      <c r="B45" s="52"/>
      <c r="C45" s="52"/>
      <c r="D45" s="52"/>
      <c r="E45" s="52"/>
      <c r="F45" s="52"/>
      <c r="G45" s="52"/>
      <c r="H45" s="52"/>
      <c r="I45" s="52"/>
      <c r="J45" s="52"/>
    </row>
    <row r="46" spans="2:10" x14ac:dyDescent="0.25">
      <c r="B46" s="52"/>
      <c r="C46" s="52"/>
      <c r="D46" s="52"/>
      <c r="E46" s="52"/>
      <c r="F46" s="52"/>
      <c r="G46" s="52"/>
      <c r="H46" s="52"/>
      <c r="I46" s="52"/>
      <c r="J46" s="52"/>
    </row>
    <row r="47" spans="2:10" x14ac:dyDescent="0.25">
      <c r="B47" s="52"/>
      <c r="C47" s="52"/>
      <c r="D47" s="52"/>
      <c r="E47" s="52"/>
      <c r="F47" s="52"/>
      <c r="G47" s="53"/>
      <c r="H47" s="53"/>
      <c r="I47" s="53"/>
      <c r="J47" s="52"/>
    </row>
  </sheetData>
  <sheetProtection algorithmName="SHA-512" hashValue="jsW8W0zq3ZbhJjZiBrN8Acc0nNTaykTO/hbzmGc0HMm5Oc53pBI88GQI1usBXYsZU5w4ZHpF4fFkNbA7vxarTg==" saltValue="4bpAJI/Pes2i+P2EKnmg+w==" spinCount="100000" sheet="1" selectLockedCells="1"/>
  <customSheetViews>
    <customSheetView guid="{3255309A-76D4-40A4-AF41-9779B3B8207E}" showGridLines="0" showRowCol="0" fitToPage="1">
      <selection activeCell="H17" sqref="H17:J17"/>
      <pageMargins left="0.7" right="0.7" top="0.75" bottom="0.75" header="0.3" footer="0.3"/>
      <pageSetup paperSize="9" scale="90" fitToHeight="0" orientation="portrait" r:id="rId1"/>
    </customSheetView>
    <customSheetView guid="{1036B34E-22CD-4197-8FBF-2F45613F777C}" showPageBreaks="1" showGridLines="0" fitToPage="1">
      <selection activeCell="D9" sqref="D9:J9"/>
      <pageMargins left="0.7" right="0.7" top="0.75" bottom="0.75" header="0.3" footer="0.3"/>
      <pageSetup paperSize="9" scale="90" fitToHeight="0" orientation="portrait" r:id="rId2"/>
    </customSheetView>
  </customSheetViews>
  <mergeCells count="64">
    <mergeCell ref="G44:I44"/>
    <mergeCell ref="B38:F38"/>
    <mergeCell ref="I38:J38"/>
    <mergeCell ref="B39:J39"/>
    <mergeCell ref="B40:J40"/>
    <mergeCell ref="I41:J41"/>
    <mergeCell ref="I42:J42"/>
    <mergeCell ref="G41:H41"/>
    <mergeCell ref="G42:H42"/>
    <mergeCell ref="B35:J35"/>
    <mergeCell ref="B36:J36"/>
    <mergeCell ref="B37:F37"/>
    <mergeCell ref="I37:J37"/>
    <mergeCell ref="E30:F30"/>
    <mergeCell ref="E31:F31"/>
    <mergeCell ref="B33:F33"/>
    <mergeCell ref="I33:J33"/>
    <mergeCell ref="I30:J32"/>
    <mergeCell ref="B30:B32"/>
    <mergeCell ref="C32:F32"/>
    <mergeCell ref="B34:F34"/>
    <mergeCell ref="I34:J34"/>
    <mergeCell ref="I24:J26"/>
    <mergeCell ref="I27:J29"/>
    <mergeCell ref="C26:F26"/>
    <mergeCell ref="B24:B26"/>
    <mergeCell ref="E24:F24"/>
    <mergeCell ref="E25:F25"/>
    <mergeCell ref="E27:F27"/>
    <mergeCell ref="E28:F28"/>
    <mergeCell ref="B27:B29"/>
    <mergeCell ref="C29:F29"/>
    <mergeCell ref="B20:J20"/>
    <mergeCell ref="B21:J21"/>
    <mergeCell ref="B22:C22"/>
    <mergeCell ref="D22:D23"/>
    <mergeCell ref="E22:F23"/>
    <mergeCell ref="G22:G23"/>
    <mergeCell ref="H22:H23"/>
    <mergeCell ref="I22:J23"/>
    <mergeCell ref="B17:G17"/>
    <mergeCell ref="H17:J17"/>
    <mergeCell ref="B18:F18"/>
    <mergeCell ref="I18:J18"/>
    <mergeCell ref="B19:F19"/>
    <mergeCell ref="I19:J19"/>
    <mergeCell ref="B16:J16"/>
    <mergeCell ref="B10:C11"/>
    <mergeCell ref="D10:E10"/>
    <mergeCell ref="F10:J10"/>
    <mergeCell ref="D11:E11"/>
    <mergeCell ref="F11:J11"/>
    <mergeCell ref="B12:C12"/>
    <mergeCell ref="D12:J12"/>
    <mergeCell ref="B13:C13"/>
    <mergeCell ref="D13:J13"/>
    <mergeCell ref="B14:C14"/>
    <mergeCell ref="D14:J14"/>
    <mergeCell ref="B15:J15"/>
    <mergeCell ref="B2:D2"/>
    <mergeCell ref="B8:J8"/>
    <mergeCell ref="B9:C9"/>
    <mergeCell ref="D9:J9"/>
    <mergeCell ref="B3:J7"/>
  </mergeCells>
  <conditionalFormatting sqref="I41:I42">
    <cfRule type="cellIs" dxfId="125" priority="16" operator="equal">
      <formula>"controllo positivo"</formula>
    </cfRule>
    <cfRule type="cellIs" dxfId="124" priority="17" stopIfTrue="1" operator="equal">
      <formula>"Controllo Negativo"</formula>
    </cfRule>
  </conditionalFormatting>
  <conditionalFormatting sqref="G26">
    <cfRule type="cellIs" dxfId="123" priority="15" operator="equal">
      <formula>"PRELIEVO VALIDO (diff. &lt;20%)"</formula>
    </cfRule>
  </conditionalFormatting>
  <conditionalFormatting sqref="H26">
    <cfRule type="expression" dxfId="122" priority="7">
      <formula>IF($G$26="PRELIEVO VALIDO (diff. &lt;20%)",TRUE,FALSE)</formula>
    </cfRule>
    <cfRule type="cellIs" dxfId="121" priority="12" operator="equal">
      <formula>"PRELIEVO VALIDO (diff. &lt;20%)"</formula>
    </cfRule>
  </conditionalFormatting>
  <conditionalFormatting sqref="G29">
    <cfRule type="cellIs" dxfId="120" priority="6" operator="equal">
      <formula>"PRELIEVO VALIDO (diff. &lt;20%)"</formula>
    </cfRule>
  </conditionalFormatting>
  <conditionalFormatting sqref="H29">
    <cfRule type="expression" dxfId="119" priority="4">
      <formula>IF($G$29="PRELIEVO VALIDO (diff. &lt;20%)",TRUE,FALSE)</formula>
    </cfRule>
    <cfRule type="cellIs" dxfId="118" priority="5" operator="equal">
      <formula>"PRELIEVO VALIDO (diff. &lt;20%)"</formula>
    </cfRule>
  </conditionalFormatting>
  <conditionalFormatting sqref="G32">
    <cfRule type="cellIs" dxfId="117" priority="3" operator="equal">
      <formula>"PRELIEVO VALIDO (diff. &lt;20%)"</formula>
    </cfRule>
  </conditionalFormatting>
  <conditionalFormatting sqref="H32">
    <cfRule type="expression" dxfId="116" priority="1">
      <formula>IF($G$32="PRELIEVO VALIDO (diff. &lt;20%)",TRUE,FALSE)</formula>
    </cfRule>
    <cfRule type="cellIs" dxfId="115" priority="2" operator="equal">
      <formula>"PRELIEVO VALIDO (diff. &lt;20%)"</formula>
    </cfRule>
  </conditionalFormatting>
  <dataValidations count="1">
    <dataValidation type="list" allowBlank="1" showInputMessage="1" showErrorMessage="1" sqref="H17:J17">
      <formula1>class</formula1>
    </dataValidation>
  </dataValidations>
  <pageMargins left="0.7" right="0.7" top="0.75" bottom="0.75" header="0.3" footer="0.3"/>
  <pageSetup paperSize="9" scale="90" fitToHeight="0" orientation="portrait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24"/>
  <sheetViews>
    <sheetView showGridLines="0" showRowColHeaders="0" workbookViewId="0">
      <selection activeCell="D7" sqref="D7:J7"/>
    </sheetView>
  </sheetViews>
  <sheetFormatPr defaultRowHeight="15" x14ac:dyDescent="0.25"/>
  <cols>
    <col min="1" max="1" width="2.42578125" customWidth="1"/>
    <col min="2" max="2" width="17.85546875" customWidth="1"/>
    <col min="3" max="3" width="11.7109375" customWidth="1"/>
    <col min="4" max="4" width="13.7109375" customWidth="1"/>
    <col min="5" max="5" width="18" customWidth="1"/>
    <col min="6" max="6" width="16.7109375" customWidth="1"/>
    <col min="7" max="7" width="13.85546875" customWidth="1"/>
    <col min="8" max="8" width="11.7109375" customWidth="1"/>
    <col min="9" max="9" width="10" customWidth="1"/>
    <col min="10" max="10" width="7.85546875" customWidth="1"/>
  </cols>
  <sheetData>
    <row r="1" spans="2:10" ht="4.5" customHeight="1" x14ac:dyDescent="0.25"/>
    <row r="2" spans="2:10" x14ac:dyDescent="0.25">
      <c r="B2" s="194" t="s">
        <v>75</v>
      </c>
      <c r="C2" s="195"/>
      <c r="D2" s="195"/>
      <c r="E2" s="195"/>
      <c r="F2" s="195"/>
      <c r="G2" s="195"/>
      <c r="H2" s="195"/>
      <c r="I2" s="195"/>
      <c r="J2" s="196"/>
    </row>
    <row r="3" spans="2:10" x14ac:dyDescent="0.25">
      <c r="B3" s="197" t="s">
        <v>76</v>
      </c>
      <c r="C3" s="198"/>
      <c r="D3" s="198"/>
      <c r="E3" s="198"/>
      <c r="F3" s="198"/>
      <c r="G3" s="198"/>
      <c r="H3" s="198"/>
      <c r="I3" s="198"/>
      <c r="J3" s="199"/>
    </row>
    <row r="4" spans="2:10" x14ac:dyDescent="0.25">
      <c r="B4" s="145"/>
      <c r="C4" s="146"/>
      <c r="D4" s="146"/>
      <c r="E4" s="146"/>
      <c r="F4" s="146"/>
      <c r="G4" s="146"/>
      <c r="H4" s="146"/>
      <c r="I4" s="146"/>
      <c r="J4" s="147"/>
    </row>
    <row r="5" spans="2:10" ht="15" customHeight="1" x14ac:dyDescent="0.25">
      <c r="B5" s="148"/>
      <c r="C5" s="149"/>
      <c r="D5" s="149"/>
      <c r="E5" s="149"/>
      <c r="F5" s="149"/>
      <c r="G5" s="149"/>
      <c r="H5" s="149"/>
      <c r="I5" s="149"/>
      <c r="J5" s="150"/>
    </row>
    <row r="6" spans="2:10" ht="5.25" customHeight="1" x14ac:dyDescent="0.25">
      <c r="B6" s="139"/>
      <c r="C6" s="139"/>
      <c r="D6" s="139"/>
      <c r="E6" s="139"/>
      <c r="F6" s="139"/>
      <c r="G6" s="139"/>
      <c r="H6" s="139"/>
      <c r="I6" s="139"/>
      <c r="J6" s="139"/>
    </row>
    <row r="7" spans="2:10" x14ac:dyDescent="0.25">
      <c r="B7" s="140" t="s">
        <v>26</v>
      </c>
      <c r="C7" s="141"/>
      <c r="D7" s="142"/>
      <c r="E7" s="143"/>
      <c r="F7" s="143"/>
      <c r="G7" s="143"/>
      <c r="H7" s="143"/>
      <c r="I7" s="143"/>
      <c r="J7" s="144"/>
    </row>
    <row r="8" spans="2:10" x14ac:dyDescent="0.25">
      <c r="B8" s="152" t="s">
        <v>27</v>
      </c>
      <c r="C8" s="153"/>
      <c r="D8" s="142"/>
      <c r="E8" s="144"/>
      <c r="F8" s="142"/>
      <c r="G8" s="156"/>
      <c r="H8" s="156"/>
      <c r="I8" s="156"/>
      <c r="J8" s="157"/>
    </row>
    <row r="9" spans="2:10" x14ac:dyDescent="0.25">
      <c r="B9" s="154"/>
      <c r="C9" s="155"/>
      <c r="D9" s="158" t="s">
        <v>28</v>
      </c>
      <c r="E9" s="159"/>
      <c r="F9" s="158" t="s">
        <v>29</v>
      </c>
      <c r="G9" s="160"/>
      <c r="H9" s="160"/>
      <c r="I9" s="160"/>
      <c r="J9" s="159"/>
    </row>
    <row r="10" spans="2:10" x14ac:dyDescent="0.25">
      <c r="B10" s="140" t="s">
        <v>30</v>
      </c>
      <c r="C10" s="141"/>
      <c r="D10" s="142"/>
      <c r="E10" s="143"/>
      <c r="F10" s="143"/>
      <c r="G10" s="143"/>
      <c r="H10" s="143"/>
      <c r="I10" s="143"/>
      <c r="J10" s="144"/>
    </row>
    <row r="11" spans="2:10" x14ac:dyDescent="0.25">
      <c r="B11" s="140" t="s">
        <v>31</v>
      </c>
      <c r="C11" s="141"/>
      <c r="D11" s="142"/>
      <c r="E11" s="143"/>
      <c r="F11" s="143"/>
      <c r="G11" s="143"/>
      <c r="H11" s="143"/>
      <c r="I11" s="143"/>
      <c r="J11" s="144"/>
    </row>
    <row r="12" spans="2:10" x14ac:dyDescent="0.25">
      <c r="B12" s="140" t="s">
        <v>32</v>
      </c>
      <c r="C12" s="141"/>
      <c r="D12" s="142"/>
      <c r="E12" s="143"/>
      <c r="F12" s="143"/>
      <c r="G12" s="143"/>
      <c r="H12" s="143"/>
      <c r="I12" s="143"/>
      <c r="J12" s="144"/>
    </row>
    <row r="13" spans="2:10" ht="4.5" customHeight="1" x14ac:dyDescent="0.25">
      <c r="B13" s="139"/>
      <c r="C13" s="139"/>
      <c r="D13" s="139"/>
      <c r="E13" s="139"/>
      <c r="F13" s="139"/>
      <c r="G13" s="139"/>
      <c r="H13" s="139"/>
      <c r="I13" s="139"/>
      <c r="J13" s="139"/>
    </row>
    <row r="14" spans="2:10" x14ac:dyDescent="0.25">
      <c r="B14" s="151" t="s">
        <v>33</v>
      </c>
      <c r="C14" s="151"/>
      <c r="D14" s="151"/>
      <c r="E14" s="151"/>
      <c r="F14" s="151"/>
      <c r="G14" s="151"/>
      <c r="H14" s="151"/>
      <c r="I14" s="151"/>
      <c r="J14" s="151"/>
    </row>
    <row r="15" spans="2:10" x14ac:dyDescent="0.25">
      <c r="B15" s="161" t="s">
        <v>61</v>
      </c>
      <c r="C15" s="162"/>
      <c r="D15" s="162"/>
      <c r="E15" s="162"/>
      <c r="F15" s="162"/>
      <c r="G15" s="163"/>
      <c r="H15" s="164" t="s">
        <v>34</v>
      </c>
      <c r="I15" s="165"/>
      <c r="J15" s="166"/>
    </row>
    <row r="16" spans="2:10" ht="15.75" x14ac:dyDescent="0.25">
      <c r="B16" s="167" t="s">
        <v>35</v>
      </c>
      <c r="C16" s="168"/>
      <c r="D16" s="168"/>
      <c r="E16" s="168"/>
      <c r="F16" s="169"/>
      <c r="G16" s="21" t="s">
        <v>36</v>
      </c>
      <c r="H16" s="21">
        <f>VLOOKUP(G17,Foglio2!B112:D124,3,FALSE)</f>
        <v>30</v>
      </c>
      <c r="I16" s="170" t="s">
        <v>37</v>
      </c>
      <c r="J16" s="170"/>
    </row>
    <row r="17" spans="2:10" x14ac:dyDescent="0.25">
      <c r="B17" s="171" t="s">
        <v>38</v>
      </c>
      <c r="C17" s="171"/>
      <c r="D17" s="171"/>
      <c r="E17" s="171"/>
      <c r="F17" s="171"/>
      <c r="G17" s="34" t="str">
        <f>H15</f>
        <v>C25/30</v>
      </c>
      <c r="H17" s="35">
        <v>1500</v>
      </c>
      <c r="I17" s="170" t="s">
        <v>39</v>
      </c>
      <c r="J17" s="170"/>
    </row>
    <row r="18" spans="2:10" ht="3.75" customHeight="1" x14ac:dyDescent="0.25"/>
    <row r="19" spans="2:10" x14ac:dyDescent="0.25">
      <c r="B19" s="151" t="s">
        <v>59</v>
      </c>
      <c r="C19" s="151"/>
      <c r="D19" s="151"/>
      <c r="E19" s="151"/>
      <c r="F19" s="151"/>
      <c r="G19" s="151"/>
      <c r="H19" s="151"/>
      <c r="I19" s="151"/>
      <c r="J19" s="151"/>
    </row>
    <row r="20" spans="2:10" ht="18.75" customHeight="1" x14ac:dyDescent="0.25">
      <c r="B20" s="172" t="s">
        <v>41</v>
      </c>
      <c r="C20" s="172"/>
      <c r="D20" s="173" t="s">
        <v>42</v>
      </c>
      <c r="E20" s="174" t="s">
        <v>70</v>
      </c>
      <c r="F20" s="175"/>
      <c r="G20" s="178" t="s">
        <v>43</v>
      </c>
      <c r="H20" s="173" t="s">
        <v>44</v>
      </c>
      <c r="I20" s="173" t="s">
        <v>45</v>
      </c>
      <c r="J20" s="173"/>
    </row>
    <row r="21" spans="2:10" ht="18.75" customHeight="1" x14ac:dyDescent="0.25">
      <c r="B21" s="36" t="s">
        <v>46</v>
      </c>
      <c r="C21" s="37" t="s">
        <v>47</v>
      </c>
      <c r="D21" s="173"/>
      <c r="E21" s="176"/>
      <c r="F21" s="177"/>
      <c r="G21" s="179"/>
      <c r="H21" s="173"/>
      <c r="I21" s="173"/>
      <c r="J21" s="173"/>
    </row>
    <row r="22" spans="2:10" ht="17.25" customHeight="1" x14ac:dyDescent="0.25">
      <c r="B22" s="184">
        <v>1</v>
      </c>
      <c r="C22" s="38"/>
      <c r="D22" s="39"/>
      <c r="E22" s="185"/>
      <c r="F22" s="186"/>
      <c r="G22" s="40"/>
      <c r="H22" s="69">
        <v>34.44</v>
      </c>
      <c r="I22" s="180">
        <f>(H22+H23)/2</f>
        <v>33.914999999999999</v>
      </c>
      <c r="J22" s="180"/>
    </row>
    <row r="23" spans="2:10" ht="17.25" customHeight="1" x14ac:dyDescent="0.25">
      <c r="B23" s="184"/>
      <c r="C23" s="38"/>
      <c r="D23" s="39"/>
      <c r="E23" s="185"/>
      <c r="F23" s="186"/>
      <c r="G23" s="40"/>
      <c r="H23" s="69">
        <v>33.39</v>
      </c>
      <c r="I23" s="180"/>
      <c r="J23" s="180"/>
    </row>
    <row r="24" spans="2:10" ht="24" customHeight="1" x14ac:dyDescent="0.25">
      <c r="B24" s="184"/>
      <c r="C24" s="181" t="s">
        <v>96</v>
      </c>
      <c r="D24" s="182"/>
      <c r="E24" s="182"/>
      <c r="F24" s="183"/>
      <c r="G24" s="128" t="str">
        <f>IF((MAX(H22:H23)-MIN(H22:H23))/MIN(H22:H23)&lt;=0.2,"PRELIEVO VALIDO (diff. &lt;20%)", "PRELIEVO NON VALIDO")</f>
        <v>PRELIEVO VALIDO (diff. &lt;20%)</v>
      </c>
      <c r="H24" s="130">
        <f>(MAX(H22:H23)-MIN(H22:H23))/MIN(H22:H23)</f>
        <v>3.1446540880503061E-2</v>
      </c>
      <c r="I24" s="180"/>
      <c r="J24" s="180"/>
    </row>
    <row r="25" spans="2:10" ht="17.25" customHeight="1" x14ac:dyDescent="0.25">
      <c r="B25" s="184">
        <v>2</v>
      </c>
      <c r="C25" s="38"/>
      <c r="D25" s="39"/>
      <c r="E25" s="185"/>
      <c r="F25" s="186"/>
      <c r="G25" s="40"/>
      <c r="H25" s="69">
        <v>35.21</v>
      </c>
      <c r="I25" s="180">
        <f>(H25+H26)/2</f>
        <v>35.875</v>
      </c>
      <c r="J25" s="180"/>
    </row>
    <row r="26" spans="2:10" ht="17.25" customHeight="1" x14ac:dyDescent="0.25">
      <c r="B26" s="184"/>
      <c r="C26" s="38"/>
      <c r="D26" s="39"/>
      <c r="E26" s="185"/>
      <c r="F26" s="186"/>
      <c r="G26" s="40"/>
      <c r="H26" s="69">
        <v>36.54</v>
      </c>
      <c r="I26" s="180"/>
      <c r="J26" s="180"/>
    </row>
    <row r="27" spans="2:10" ht="24" customHeight="1" x14ac:dyDescent="0.25">
      <c r="B27" s="184"/>
      <c r="C27" s="181" t="s">
        <v>96</v>
      </c>
      <c r="D27" s="182"/>
      <c r="E27" s="182"/>
      <c r="F27" s="183"/>
      <c r="G27" s="128" t="str">
        <f>IF((MAX(H25:H26)-MIN(H25:H26))/MIN(H25:H26)&lt;=0.2,"PRELIEVO VALIDO (diff. &lt;20%)", "PRELIEVO NON VALIDO")</f>
        <v>PRELIEVO VALIDO (diff. &lt;20%)</v>
      </c>
      <c r="H27" s="130">
        <f>(MAX(H25:H26)-MIN(H25:H26))/MIN(H25:H26)</f>
        <v>3.7773359840954222E-2</v>
      </c>
      <c r="I27" s="180"/>
      <c r="J27" s="180"/>
    </row>
    <row r="28" spans="2:10" ht="17.25" customHeight="1" x14ac:dyDescent="0.25">
      <c r="B28" s="184">
        <v>3</v>
      </c>
      <c r="C28" s="38"/>
      <c r="D28" s="39"/>
      <c r="E28" s="185"/>
      <c r="F28" s="186"/>
      <c r="G28" s="40"/>
      <c r="H28" s="69">
        <v>34.19</v>
      </c>
      <c r="I28" s="180">
        <f>(H28+H29)/2</f>
        <v>34.44</v>
      </c>
      <c r="J28" s="180"/>
    </row>
    <row r="29" spans="2:10" ht="17.25" customHeight="1" x14ac:dyDescent="0.25">
      <c r="B29" s="184"/>
      <c r="C29" s="38"/>
      <c r="D29" s="39"/>
      <c r="E29" s="185"/>
      <c r="F29" s="186"/>
      <c r="G29" s="40"/>
      <c r="H29" s="69">
        <v>34.69</v>
      </c>
      <c r="I29" s="180"/>
      <c r="J29" s="180"/>
    </row>
    <row r="30" spans="2:10" ht="24" customHeight="1" x14ac:dyDescent="0.25">
      <c r="B30" s="184"/>
      <c r="C30" s="181" t="s">
        <v>96</v>
      </c>
      <c r="D30" s="182"/>
      <c r="E30" s="182"/>
      <c r="F30" s="183"/>
      <c r="G30" s="128" t="str">
        <f>IF((MAX(H28:H29)-MIN(H28:H29))/MIN(H28:H29)&lt;=0.2,"PRELIEVO VALIDO (diff. &lt;20%)", "PRELIEVO NON VALIDO")</f>
        <v>PRELIEVO VALIDO (diff. &lt;20%)</v>
      </c>
      <c r="H30" s="130">
        <f>(MAX(H28:H29)-MIN(H28:H29))/MIN(H28:H29)</f>
        <v>1.4624159110851126E-2</v>
      </c>
      <c r="I30" s="180"/>
      <c r="J30" s="180"/>
    </row>
    <row r="31" spans="2:10" ht="17.25" customHeight="1" x14ac:dyDescent="0.25">
      <c r="B31" s="184">
        <v>4</v>
      </c>
      <c r="C31" s="38"/>
      <c r="D31" s="39"/>
      <c r="E31" s="185"/>
      <c r="F31" s="186"/>
      <c r="G31" s="40"/>
      <c r="H31" s="69">
        <v>34.19</v>
      </c>
      <c r="I31" s="180">
        <f>(H31+H32)/2</f>
        <v>34.44</v>
      </c>
      <c r="J31" s="180"/>
    </row>
    <row r="32" spans="2:10" ht="17.25" customHeight="1" x14ac:dyDescent="0.25">
      <c r="B32" s="184"/>
      <c r="C32" s="38"/>
      <c r="D32" s="39"/>
      <c r="E32" s="185"/>
      <c r="F32" s="186"/>
      <c r="G32" s="40"/>
      <c r="H32" s="69">
        <v>34.69</v>
      </c>
      <c r="I32" s="180"/>
      <c r="J32" s="180"/>
    </row>
    <row r="33" spans="2:10" ht="24" customHeight="1" x14ac:dyDescent="0.25">
      <c r="B33" s="184"/>
      <c r="C33" s="181" t="s">
        <v>96</v>
      </c>
      <c r="D33" s="182"/>
      <c r="E33" s="182"/>
      <c r="F33" s="183"/>
      <c r="G33" s="128" t="str">
        <f>IF((MAX(H31:H32)-MIN(H31:H32))/MIN(H31:H32)&lt;=0.2,"PRELIEVO VALIDO (diff. &lt;20%)", "PRELIEVO NON VALIDO")</f>
        <v>PRELIEVO VALIDO (diff. &lt;20%)</v>
      </c>
      <c r="H33" s="130">
        <f>(MAX(H31:H32)-MIN(H31:H32))/MIN(H31:H32)</f>
        <v>1.4624159110851126E-2</v>
      </c>
      <c r="I33" s="180"/>
      <c r="J33" s="180"/>
    </row>
    <row r="34" spans="2:10" ht="17.25" customHeight="1" x14ac:dyDescent="0.25">
      <c r="B34" s="184">
        <v>5</v>
      </c>
      <c r="C34" s="38"/>
      <c r="D34" s="39"/>
      <c r="E34" s="185"/>
      <c r="F34" s="186"/>
      <c r="G34" s="40"/>
      <c r="H34" s="69">
        <v>34.19</v>
      </c>
      <c r="I34" s="180">
        <f>(H34+H35)/2</f>
        <v>34.44</v>
      </c>
      <c r="J34" s="180"/>
    </row>
    <row r="35" spans="2:10" ht="17.25" customHeight="1" x14ac:dyDescent="0.25">
      <c r="B35" s="184"/>
      <c r="C35" s="38"/>
      <c r="D35" s="39"/>
      <c r="E35" s="185"/>
      <c r="F35" s="186"/>
      <c r="G35" s="40"/>
      <c r="H35" s="69">
        <v>34.69</v>
      </c>
      <c r="I35" s="180"/>
      <c r="J35" s="180"/>
    </row>
    <row r="36" spans="2:10" ht="24" customHeight="1" x14ac:dyDescent="0.25">
      <c r="B36" s="184"/>
      <c r="C36" s="181" t="s">
        <v>96</v>
      </c>
      <c r="D36" s="182"/>
      <c r="E36" s="182"/>
      <c r="F36" s="183"/>
      <c r="G36" s="128" t="str">
        <f>IF((MAX(H34:H35)-MIN(H34:H35))/MIN(H34:H35)&lt;=0.2,"PRELIEVO VALIDO (diff. &lt;20%)", "PRELIEVO NON VALIDO")</f>
        <v>PRELIEVO VALIDO (diff. &lt;20%)</v>
      </c>
      <c r="H36" s="130">
        <f>(MAX(H34:H35)-MIN(H34:H35))/MIN(H34:H35)</f>
        <v>1.4624159110851126E-2</v>
      </c>
      <c r="I36" s="180"/>
      <c r="J36" s="180"/>
    </row>
    <row r="37" spans="2:10" ht="17.25" customHeight="1" x14ac:dyDescent="0.25">
      <c r="B37" s="184">
        <v>6</v>
      </c>
      <c r="C37" s="38"/>
      <c r="D37" s="39"/>
      <c r="E37" s="185"/>
      <c r="F37" s="186"/>
      <c r="G37" s="40"/>
      <c r="H37" s="69">
        <v>34.19</v>
      </c>
      <c r="I37" s="180">
        <f>(H37+H38)/2</f>
        <v>34.44</v>
      </c>
      <c r="J37" s="180"/>
    </row>
    <row r="38" spans="2:10" ht="17.25" customHeight="1" x14ac:dyDescent="0.25">
      <c r="B38" s="184"/>
      <c r="C38" s="38"/>
      <c r="D38" s="39"/>
      <c r="E38" s="185"/>
      <c r="F38" s="186"/>
      <c r="G38" s="40"/>
      <c r="H38" s="69">
        <v>34.69</v>
      </c>
      <c r="I38" s="180"/>
      <c r="J38" s="180"/>
    </row>
    <row r="39" spans="2:10" ht="24" customHeight="1" x14ac:dyDescent="0.25">
      <c r="B39" s="184"/>
      <c r="C39" s="181" t="s">
        <v>96</v>
      </c>
      <c r="D39" s="182"/>
      <c r="E39" s="182"/>
      <c r="F39" s="183"/>
      <c r="G39" s="128" t="str">
        <f>IF((MAX(H37:H38)-MIN(H37:H38))/MIN(H37:H38)&lt;=0.2,"PRELIEVO VALIDO (diff. &lt;20%)", "PRELIEVO NON VALIDO")</f>
        <v>PRELIEVO VALIDO (diff. &lt;20%)</v>
      </c>
      <c r="H39" s="130">
        <f>(MAX(H37:H38)-MIN(H37:H38))/MIN(H37:H38)</f>
        <v>1.4624159110851126E-2</v>
      </c>
      <c r="I39" s="180"/>
      <c r="J39" s="180"/>
    </row>
    <row r="40" spans="2:10" ht="17.25" customHeight="1" x14ac:dyDescent="0.25">
      <c r="B40" s="184">
        <v>7</v>
      </c>
      <c r="C40" s="38"/>
      <c r="D40" s="39"/>
      <c r="E40" s="185"/>
      <c r="F40" s="186"/>
      <c r="G40" s="40"/>
      <c r="H40" s="69">
        <v>34.19</v>
      </c>
      <c r="I40" s="180">
        <f>(H40+H41)/2</f>
        <v>34.44</v>
      </c>
      <c r="J40" s="180"/>
    </row>
    <row r="41" spans="2:10" ht="17.25" customHeight="1" x14ac:dyDescent="0.25">
      <c r="B41" s="184"/>
      <c r="C41" s="38"/>
      <c r="D41" s="39"/>
      <c r="E41" s="185"/>
      <c r="F41" s="186"/>
      <c r="G41" s="40"/>
      <c r="H41" s="69">
        <v>34.69</v>
      </c>
      <c r="I41" s="180"/>
      <c r="J41" s="180"/>
    </row>
    <row r="42" spans="2:10" ht="24" customHeight="1" x14ac:dyDescent="0.25">
      <c r="B42" s="184"/>
      <c r="C42" s="181" t="s">
        <v>96</v>
      </c>
      <c r="D42" s="182"/>
      <c r="E42" s="182"/>
      <c r="F42" s="183"/>
      <c r="G42" s="128" t="str">
        <f>IF((MAX(H40:H41)-MIN(H40:H41))/MIN(H40:H41)&lt;=0.2,"PRELIEVO VALIDO (diff. &lt;20%)", "PRELIEVO NON VALIDO")</f>
        <v>PRELIEVO VALIDO (diff. &lt;20%)</v>
      </c>
      <c r="H42" s="130">
        <f>(MAX(H40:H41)-MIN(H40:H41))/MIN(H40:H41)</f>
        <v>1.4624159110851126E-2</v>
      </c>
      <c r="I42" s="180"/>
      <c r="J42" s="180"/>
    </row>
    <row r="43" spans="2:10" ht="17.25" customHeight="1" x14ac:dyDescent="0.25">
      <c r="B43" s="184">
        <v>8</v>
      </c>
      <c r="C43" s="38"/>
      <c r="D43" s="39"/>
      <c r="E43" s="185"/>
      <c r="F43" s="186"/>
      <c r="G43" s="40"/>
      <c r="H43" s="69">
        <v>34.19</v>
      </c>
      <c r="I43" s="180">
        <f>(H43+H44)/2</f>
        <v>34.44</v>
      </c>
      <c r="J43" s="180"/>
    </row>
    <row r="44" spans="2:10" ht="17.25" customHeight="1" x14ac:dyDescent="0.25">
      <c r="B44" s="184"/>
      <c r="C44" s="38"/>
      <c r="D44" s="39"/>
      <c r="E44" s="185"/>
      <c r="F44" s="186"/>
      <c r="G44" s="40"/>
      <c r="H44" s="69">
        <v>34.69</v>
      </c>
      <c r="I44" s="180"/>
      <c r="J44" s="180"/>
    </row>
    <row r="45" spans="2:10" ht="24" customHeight="1" x14ac:dyDescent="0.25">
      <c r="B45" s="184"/>
      <c r="C45" s="181" t="s">
        <v>96</v>
      </c>
      <c r="D45" s="182"/>
      <c r="E45" s="182"/>
      <c r="F45" s="183"/>
      <c r="G45" s="128" t="str">
        <f>IF((MAX(H43:H44)-MIN(H43:H44))/MIN(H43:H44)&lt;=0.2,"PRELIEVO VALIDO (diff. &lt;20%)", "PRELIEVO NON VALIDO")</f>
        <v>PRELIEVO VALIDO (diff. &lt;20%)</v>
      </c>
      <c r="H45" s="130">
        <f>(MAX(H43:H44)-MIN(H43:H44))/MIN(H43:H44)</f>
        <v>1.4624159110851126E-2</v>
      </c>
      <c r="I45" s="180"/>
      <c r="J45" s="180"/>
    </row>
    <row r="46" spans="2:10" ht="17.25" customHeight="1" x14ac:dyDescent="0.25">
      <c r="B46" s="184">
        <v>9</v>
      </c>
      <c r="C46" s="38"/>
      <c r="D46" s="39"/>
      <c r="E46" s="185"/>
      <c r="F46" s="186"/>
      <c r="G46" s="40"/>
      <c r="H46" s="69">
        <v>34.19</v>
      </c>
      <c r="I46" s="180">
        <f>(H46+H47)/2</f>
        <v>34.44</v>
      </c>
      <c r="J46" s="180"/>
    </row>
    <row r="47" spans="2:10" ht="17.25" customHeight="1" x14ac:dyDescent="0.25">
      <c r="B47" s="184"/>
      <c r="C47" s="38"/>
      <c r="D47" s="39"/>
      <c r="E47" s="185"/>
      <c r="F47" s="186"/>
      <c r="G47" s="40"/>
      <c r="H47" s="69">
        <v>34.69</v>
      </c>
      <c r="I47" s="180"/>
      <c r="J47" s="180"/>
    </row>
    <row r="48" spans="2:10" ht="24" customHeight="1" x14ac:dyDescent="0.25">
      <c r="B48" s="184"/>
      <c r="C48" s="181" t="s">
        <v>96</v>
      </c>
      <c r="D48" s="182"/>
      <c r="E48" s="182"/>
      <c r="F48" s="183"/>
      <c r="G48" s="128" t="str">
        <f>IF((MAX(H46:H47)-MIN(H46:H47))/MIN(H46:H47)&lt;=0.2,"PRELIEVO VALIDO (diff. &lt;20%)", "PRELIEVO NON VALIDO")</f>
        <v>PRELIEVO VALIDO (diff. &lt;20%)</v>
      </c>
      <c r="H48" s="130">
        <f>(MAX(H46:H47)-MIN(H46:H47))/MIN(H46:H47)</f>
        <v>1.4624159110851126E-2</v>
      </c>
      <c r="I48" s="180"/>
      <c r="J48" s="180"/>
    </row>
    <row r="49" spans="2:10" ht="17.25" customHeight="1" x14ac:dyDescent="0.25">
      <c r="B49" s="184">
        <v>10</v>
      </c>
      <c r="C49" s="38"/>
      <c r="D49" s="39"/>
      <c r="E49" s="185"/>
      <c r="F49" s="186"/>
      <c r="G49" s="40"/>
      <c r="H49" s="69">
        <v>34.19</v>
      </c>
      <c r="I49" s="180">
        <f>(H49+H50)/2</f>
        <v>34.44</v>
      </c>
      <c r="J49" s="180"/>
    </row>
    <row r="50" spans="2:10" ht="17.25" customHeight="1" x14ac:dyDescent="0.25">
      <c r="B50" s="184"/>
      <c r="C50" s="38"/>
      <c r="D50" s="39"/>
      <c r="E50" s="185"/>
      <c r="F50" s="186"/>
      <c r="G50" s="40"/>
      <c r="H50" s="69">
        <v>34.69</v>
      </c>
      <c r="I50" s="180"/>
      <c r="J50" s="180"/>
    </row>
    <row r="51" spans="2:10" ht="24" customHeight="1" x14ac:dyDescent="0.25">
      <c r="B51" s="184"/>
      <c r="C51" s="181" t="s">
        <v>96</v>
      </c>
      <c r="D51" s="182"/>
      <c r="E51" s="182"/>
      <c r="F51" s="183"/>
      <c r="G51" s="128" t="str">
        <f>IF((MAX(H49:H50)-MIN(H49:H50))/MIN(H49:H50)&lt;=0.2,"PRELIEVO VALIDO (diff. &lt;20%)", "PRELIEVO NON VALIDO")</f>
        <v>PRELIEVO VALIDO (diff. &lt;20%)</v>
      </c>
      <c r="H51" s="130">
        <f>(MAX(H49:H50)-MIN(H49:H50))/MIN(H49:H50)</f>
        <v>1.4624159110851126E-2</v>
      </c>
      <c r="I51" s="180"/>
      <c r="J51" s="180"/>
    </row>
    <row r="52" spans="2:10" ht="17.25" customHeight="1" x14ac:dyDescent="0.25">
      <c r="B52" s="184">
        <v>11</v>
      </c>
      <c r="C52" s="38"/>
      <c r="D52" s="39"/>
      <c r="E52" s="185"/>
      <c r="F52" s="186"/>
      <c r="G52" s="40"/>
      <c r="H52" s="69">
        <v>34.19</v>
      </c>
      <c r="I52" s="180">
        <f>(H52+H53)/2</f>
        <v>34.44</v>
      </c>
      <c r="J52" s="180"/>
    </row>
    <row r="53" spans="2:10" ht="17.25" customHeight="1" x14ac:dyDescent="0.25">
      <c r="B53" s="184"/>
      <c r="C53" s="38"/>
      <c r="D53" s="39"/>
      <c r="E53" s="185"/>
      <c r="F53" s="186"/>
      <c r="G53" s="40"/>
      <c r="H53" s="69">
        <v>34.69</v>
      </c>
      <c r="I53" s="180"/>
      <c r="J53" s="180"/>
    </row>
    <row r="54" spans="2:10" ht="24" customHeight="1" x14ac:dyDescent="0.25">
      <c r="B54" s="184"/>
      <c r="C54" s="181" t="s">
        <v>96</v>
      </c>
      <c r="D54" s="182"/>
      <c r="E54" s="182"/>
      <c r="F54" s="183"/>
      <c r="G54" s="128" t="str">
        <f>IF((MAX(H52:H53)-MIN(H52:H53))/MIN(H52:H53)&lt;=0.2,"PRELIEVO VALIDO (diff. &lt;20%)", "PRELIEVO NON VALIDO")</f>
        <v>PRELIEVO VALIDO (diff. &lt;20%)</v>
      </c>
      <c r="H54" s="130">
        <f>(MAX(H52:H53)-MIN(H52:H53))/MIN(H52:H53)</f>
        <v>1.4624159110851126E-2</v>
      </c>
      <c r="I54" s="180"/>
      <c r="J54" s="180"/>
    </row>
    <row r="55" spans="2:10" ht="17.25" customHeight="1" x14ac:dyDescent="0.25">
      <c r="B55" s="184">
        <v>12</v>
      </c>
      <c r="C55" s="38"/>
      <c r="D55" s="39"/>
      <c r="E55" s="185"/>
      <c r="F55" s="186"/>
      <c r="G55" s="40"/>
      <c r="H55" s="69">
        <v>34.19</v>
      </c>
      <c r="I55" s="180">
        <f>(H55+H56)/2</f>
        <v>34.44</v>
      </c>
      <c r="J55" s="180"/>
    </row>
    <row r="56" spans="2:10" ht="17.25" customHeight="1" x14ac:dyDescent="0.25">
      <c r="B56" s="184"/>
      <c r="C56" s="38"/>
      <c r="D56" s="39"/>
      <c r="E56" s="185"/>
      <c r="F56" s="186"/>
      <c r="G56" s="40"/>
      <c r="H56" s="69">
        <v>34.69</v>
      </c>
      <c r="I56" s="180"/>
      <c r="J56" s="180"/>
    </row>
    <row r="57" spans="2:10" ht="24" customHeight="1" x14ac:dyDescent="0.25">
      <c r="B57" s="184"/>
      <c r="C57" s="181" t="s">
        <v>96</v>
      </c>
      <c r="D57" s="182"/>
      <c r="E57" s="182"/>
      <c r="F57" s="183"/>
      <c r="G57" s="128" t="str">
        <f>IF((MAX(H55:H56)-MIN(H55:H56))/MIN(H55:H56)&lt;=0.2,"PRELIEVO VALIDO (diff. &lt;20%)", "PRELIEVO NON VALIDO")</f>
        <v>PRELIEVO VALIDO (diff. &lt;20%)</v>
      </c>
      <c r="H57" s="130">
        <f>(MAX(H55:H56)-MIN(H55:H56))/MIN(H55:H56)</f>
        <v>1.4624159110851126E-2</v>
      </c>
      <c r="I57" s="180"/>
      <c r="J57" s="180"/>
    </row>
    <row r="58" spans="2:10" ht="17.25" customHeight="1" x14ac:dyDescent="0.25">
      <c r="B58" s="184">
        <v>13</v>
      </c>
      <c r="C58" s="38"/>
      <c r="D58" s="39"/>
      <c r="E58" s="185"/>
      <c r="F58" s="186"/>
      <c r="G58" s="40"/>
      <c r="H58" s="69">
        <v>34.19</v>
      </c>
      <c r="I58" s="180">
        <f>(H58+H59)/2</f>
        <v>34.44</v>
      </c>
      <c r="J58" s="180"/>
    </row>
    <row r="59" spans="2:10" ht="17.25" customHeight="1" x14ac:dyDescent="0.25">
      <c r="B59" s="184"/>
      <c r="C59" s="38"/>
      <c r="D59" s="39"/>
      <c r="E59" s="185"/>
      <c r="F59" s="186"/>
      <c r="G59" s="40"/>
      <c r="H59" s="69">
        <v>34.69</v>
      </c>
      <c r="I59" s="180"/>
      <c r="J59" s="180"/>
    </row>
    <row r="60" spans="2:10" ht="24" customHeight="1" x14ac:dyDescent="0.25">
      <c r="B60" s="184"/>
      <c r="C60" s="181" t="s">
        <v>96</v>
      </c>
      <c r="D60" s="182"/>
      <c r="E60" s="182"/>
      <c r="F60" s="183"/>
      <c r="G60" s="128" t="str">
        <f>IF((MAX(H58:H59)-MIN(H58:H59))/MIN(H58:H59)&lt;=0.2,"PRELIEVO VALIDO (diff. &lt;20%)", "PRELIEVO NON VALIDO")</f>
        <v>PRELIEVO VALIDO (diff. &lt;20%)</v>
      </c>
      <c r="H60" s="130">
        <f>(MAX(H58:H59)-MIN(H58:H59))/MIN(H58:H59)</f>
        <v>1.4624159110851126E-2</v>
      </c>
      <c r="I60" s="180"/>
      <c r="J60" s="180"/>
    </row>
    <row r="61" spans="2:10" ht="17.25" customHeight="1" x14ac:dyDescent="0.25">
      <c r="B61" s="184">
        <v>14</v>
      </c>
      <c r="C61" s="38"/>
      <c r="D61" s="39"/>
      <c r="E61" s="185"/>
      <c r="F61" s="186"/>
      <c r="G61" s="40"/>
      <c r="H61" s="69">
        <v>34.19</v>
      </c>
      <c r="I61" s="180">
        <f>(H61+H62)/2</f>
        <v>34.44</v>
      </c>
      <c r="J61" s="180"/>
    </row>
    <row r="62" spans="2:10" ht="17.25" customHeight="1" x14ac:dyDescent="0.25">
      <c r="B62" s="184"/>
      <c r="C62" s="38"/>
      <c r="D62" s="39"/>
      <c r="E62" s="185"/>
      <c r="F62" s="186"/>
      <c r="G62" s="40"/>
      <c r="H62" s="69">
        <v>34.69</v>
      </c>
      <c r="I62" s="180"/>
      <c r="J62" s="180"/>
    </row>
    <row r="63" spans="2:10" ht="24" customHeight="1" x14ac:dyDescent="0.25">
      <c r="B63" s="184"/>
      <c r="C63" s="181" t="s">
        <v>96</v>
      </c>
      <c r="D63" s="182"/>
      <c r="E63" s="182"/>
      <c r="F63" s="183"/>
      <c r="G63" s="128" t="str">
        <f>IF((MAX(H61:H62)-MIN(H61:H62))/MIN(H61:H62)&lt;=0.2,"PRELIEVO VALIDO (diff. &lt;20%)", "PRELIEVO NON VALIDO")</f>
        <v>PRELIEVO VALIDO (diff. &lt;20%)</v>
      </c>
      <c r="H63" s="130">
        <f>(MAX(H61:H62)-MIN(H61:H62))/MIN(H61:H62)</f>
        <v>1.4624159110851126E-2</v>
      </c>
      <c r="I63" s="180"/>
      <c r="J63" s="180"/>
    </row>
    <row r="64" spans="2:10" ht="17.25" customHeight="1" x14ac:dyDescent="0.25">
      <c r="B64" s="184">
        <v>15</v>
      </c>
      <c r="C64" s="38"/>
      <c r="D64" s="39"/>
      <c r="E64" s="185"/>
      <c r="F64" s="186"/>
      <c r="G64" s="40"/>
      <c r="H64" s="69">
        <v>34.19</v>
      </c>
      <c r="I64" s="180">
        <f>(H64+H65)/2</f>
        <v>34.44</v>
      </c>
      <c r="J64" s="180"/>
    </row>
    <row r="65" spans="2:10" ht="17.25" customHeight="1" x14ac:dyDescent="0.25">
      <c r="B65" s="184"/>
      <c r="C65" s="38"/>
      <c r="D65" s="39"/>
      <c r="E65" s="185"/>
      <c r="F65" s="186"/>
      <c r="G65" s="40"/>
      <c r="H65" s="69">
        <v>34.69</v>
      </c>
      <c r="I65" s="180"/>
      <c r="J65" s="180"/>
    </row>
    <row r="66" spans="2:10" ht="24" customHeight="1" x14ac:dyDescent="0.25">
      <c r="B66" s="184"/>
      <c r="C66" s="181" t="s">
        <v>96</v>
      </c>
      <c r="D66" s="182"/>
      <c r="E66" s="182"/>
      <c r="F66" s="183"/>
      <c r="G66" s="128" t="str">
        <f>IF((MAX(H64:H65)-MIN(H64:H65))/MIN(H64:H65)&lt;=0.2,"PRELIEVO VALIDO (diff. &lt;20%)", "PRELIEVO NON VALIDO")</f>
        <v>PRELIEVO VALIDO (diff. &lt;20%)</v>
      </c>
      <c r="H66" s="130">
        <f>(MAX(H64:H65)-MIN(H64:H65))/MIN(H64:H65)</f>
        <v>1.4624159110851126E-2</v>
      </c>
      <c r="I66" s="180"/>
      <c r="J66" s="180"/>
    </row>
    <row r="68" spans="2:10" ht="18" x14ac:dyDescent="0.35">
      <c r="B68" s="200" t="s">
        <v>14</v>
      </c>
      <c r="C68" s="200"/>
      <c r="D68" s="200"/>
      <c r="E68" s="200"/>
      <c r="F68" s="200"/>
      <c r="G68" s="11" t="s">
        <v>89</v>
      </c>
      <c r="H68" s="16" t="s">
        <v>15</v>
      </c>
      <c r="I68" s="66">
        <f>SUM(Foglio2!N44:N58)/(IF(Foglio2!N44=0,0,1)+IF(Foglio2!N45=0,0,1)+IF(Foglio2!N46=0,0,1)+IF(Foglio2!N47=0,0,1)+IF(Foglio2!N48=0,0,1)+IF(Foglio2!N49=0,0,1)+IF(Foglio2!N50=0,0,1)+IF(Foglio2!N51=0,0,1)+IF(Foglio2!N52=0,0,1)+IF(Foglio2!N53=0,0,1)+IF(Foglio2!N54=0,0,1)+IF(Foglio2!N55=0,0,1)+IF(Foglio2!N56=0,0,1)+IF(Foglio2!N57=0,0,1)+IF(Foglio2!N58=0,0,1))</f>
        <v>34.500666666666667</v>
      </c>
      <c r="J68" s="67" t="s">
        <v>0</v>
      </c>
    </row>
    <row r="69" spans="2:10" x14ac:dyDescent="0.25">
      <c r="B69" s="200" t="s">
        <v>6</v>
      </c>
      <c r="C69" s="200"/>
      <c r="D69" s="200"/>
      <c r="E69" s="200"/>
      <c r="F69" s="200"/>
      <c r="G69" s="11" t="s">
        <v>13</v>
      </c>
      <c r="H69" s="16" t="s">
        <v>16</v>
      </c>
      <c r="I69" s="66">
        <f>((IF(Foglio2!L45="",0,Foglio2!Q3)+IF(Foglio2!L46="",0,Foglio2!Q4)+IF(Foglio2!L47="",0,Foglio2!Q5)+IF(Foglio2!L48="",0,Foglio2!Q6)+IF(Foglio2!L49="",0,Foglio2!Q7)+IF(Foglio2!L50="",0,Foglio2!Q8)+IF(Foglio2!L51="",0,Foglio2!Q9)+IF(Foglio2!L52="",0,Foglio2!Q10)+IF(Foglio2!L53="",0,Foglio2!Q11)+IF(Foglio2!L54="",0,Foglio2!Q12)+IF(Foglio2!L55="",0,Foglio2!Q13)+IF(Foglio2!L56="",0,Foglio2!Q14)+IF(Foglio2!L57="",0,Foglio2!Q15)+IF(Foglio2!L58="",0,Foglio2!Q16)+IF(Foglio2!L44="",0,Foglio2!Q2))/(SUM(Foglio2!R2:R16)))^0.5</f>
        <v>0.38984127824311093</v>
      </c>
      <c r="J69" s="67" t="s">
        <v>0</v>
      </c>
    </row>
    <row r="70" spans="2:10" x14ac:dyDescent="0.25">
      <c r="B70" s="200" t="s">
        <v>7</v>
      </c>
      <c r="C70" s="200"/>
      <c r="D70" s="200"/>
      <c r="E70" s="200"/>
      <c r="F70" s="200"/>
      <c r="G70" s="11"/>
      <c r="H70" s="20" t="s">
        <v>2</v>
      </c>
      <c r="I70" s="66">
        <f>I68-1.645*I69</f>
        <v>33.859377763956751</v>
      </c>
      <c r="J70" s="67" t="s">
        <v>0</v>
      </c>
    </row>
    <row r="72" spans="2:10" x14ac:dyDescent="0.25">
      <c r="B72" s="10"/>
      <c r="C72" s="10"/>
      <c r="D72" s="30"/>
      <c r="E72" s="7"/>
      <c r="F72" s="5"/>
      <c r="G72" s="13"/>
    </row>
    <row r="73" spans="2:10" x14ac:dyDescent="0.25">
      <c r="B73" s="6"/>
      <c r="C73" s="18"/>
      <c r="D73" s="18"/>
      <c r="E73" s="18"/>
      <c r="F73" s="18"/>
      <c r="G73" s="18"/>
      <c r="H73" s="18"/>
      <c r="I73" s="18"/>
    </row>
    <row r="74" spans="2:10" x14ac:dyDescent="0.25">
      <c r="B74" s="18"/>
      <c r="C74" s="18"/>
      <c r="D74" s="18"/>
      <c r="E74" s="18"/>
      <c r="F74" s="18"/>
      <c r="G74" s="18"/>
      <c r="H74" s="18"/>
      <c r="I74" s="18"/>
    </row>
    <row r="75" spans="2:10" x14ac:dyDescent="0.25">
      <c r="B75" s="18"/>
      <c r="C75" s="25"/>
      <c r="D75" s="18"/>
      <c r="E75" s="18"/>
      <c r="F75" s="18"/>
      <c r="G75" s="18"/>
      <c r="H75" s="18"/>
      <c r="I75" s="18"/>
    </row>
    <row r="76" spans="2:10" x14ac:dyDescent="0.25">
      <c r="B76" s="18"/>
      <c r="C76" s="25"/>
      <c r="D76" s="18"/>
      <c r="E76" s="18"/>
      <c r="F76" s="18"/>
      <c r="G76" s="18"/>
      <c r="H76" s="18"/>
      <c r="I76" s="18"/>
    </row>
    <row r="77" spans="2:10" x14ac:dyDescent="0.25">
      <c r="B77" s="18"/>
      <c r="C77" s="19"/>
      <c r="D77" s="18"/>
      <c r="E77" s="18"/>
      <c r="F77" s="18"/>
      <c r="G77" s="18"/>
      <c r="H77" s="18"/>
      <c r="I77" s="18"/>
    </row>
    <row r="78" spans="2:10" x14ac:dyDescent="0.25">
      <c r="B78" s="18"/>
      <c r="C78" s="18"/>
      <c r="D78" s="18"/>
      <c r="E78" s="18"/>
      <c r="F78" s="18"/>
      <c r="G78" s="18"/>
      <c r="H78" s="18"/>
      <c r="I78" s="18"/>
    </row>
    <row r="79" spans="2:10" x14ac:dyDescent="0.25">
      <c r="B79" s="18"/>
      <c r="C79" s="25"/>
      <c r="D79" s="18"/>
      <c r="E79" s="18"/>
      <c r="F79" s="18"/>
      <c r="G79" s="18"/>
      <c r="H79" s="18"/>
      <c r="I79" s="18"/>
    </row>
    <row r="80" spans="2:10" x14ac:dyDescent="0.25">
      <c r="B80" s="18"/>
      <c r="C80" s="25"/>
      <c r="D80" s="18"/>
      <c r="E80" s="18"/>
      <c r="F80" s="18"/>
      <c r="G80" s="18"/>
      <c r="H80" s="18"/>
      <c r="I80" s="18"/>
    </row>
    <row r="81" spans="2:10" x14ac:dyDescent="0.25">
      <c r="B81" s="18"/>
      <c r="C81" s="19"/>
      <c r="D81" s="18"/>
      <c r="E81" s="18"/>
      <c r="F81" s="18"/>
      <c r="G81" s="18"/>
      <c r="H81" s="18"/>
      <c r="I81" s="18"/>
    </row>
    <row r="82" spans="2:10" x14ac:dyDescent="0.25">
      <c r="B82" s="18"/>
      <c r="C82" s="18"/>
      <c r="D82" s="18"/>
      <c r="E82" s="18"/>
      <c r="F82" s="18"/>
      <c r="G82" s="18"/>
      <c r="H82" s="18"/>
      <c r="I82" s="18"/>
    </row>
    <row r="85" spans="2:10" x14ac:dyDescent="0.25">
      <c r="J85" s="8"/>
    </row>
    <row r="86" spans="2:10" x14ac:dyDescent="0.25">
      <c r="J86" s="12"/>
    </row>
    <row r="87" spans="2:10" x14ac:dyDescent="0.25">
      <c r="J87" s="12"/>
    </row>
    <row r="88" spans="2:10" x14ac:dyDescent="0.25">
      <c r="J88" s="12"/>
    </row>
    <row r="89" spans="2:10" x14ac:dyDescent="0.25">
      <c r="J89" s="12"/>
    </row>
    <row r="90" spans="2:10" x14ac:dyDescent="0.25">
      <c r="J90" s="12"/>
    </row>
    <row r="91" spans="2:10" x14ac:dyDescent="0.25">
      <c r="J91" s="12"/>
    </row>
    <row r="92" spans="2:10" x14ac:dyDescent="0.25">
      <c r="J92" s="12"/>
    </row>
    <row r="93" spans="2:10" x14ac:dyDescent="0.25">
      <c r="J93" s="12"/>
    </row>
    <row r="94" spans="2:10" x14ac:dyDescent="0.25">
      <c r="B94" s="6" t="s">
        <v>67</v>
      </c>
      <c r="C94" s="18"/>
      <c r="D94" s="18"/>
      <c r="E94" s="18"/>
      <c r="F94" s="18"/>
      <c r="G94" s="18"/>
      <c r="H94" s="18"/>
      <c r="I94" s="18"/>
    </row>
    <row r="95" spans="2:10" x14ac:dyDescent="0.25">
      <c r="B95" s="18"/>
      <c r="C95" s="18"/>
      <c r="D95" s="18"/>
      <c r="E95" s="18"/>
      <c r="F95" s="18"/>
      <c r="G95" s="18"/>
      <c r="H95" s="18"/>
      <c r="I95" s="18"/>
    </row>
    <row r="96" spans="2:10" x14ac:dyDescent="0.25">
      <c r="B96" s="20" t="s">
        <v>4</v>
      </c>
      <c r="C96" s="20" t="s">
        <v>12</v>
      </c>
      <c r="D96" s="16" t="s">
        <v>13</v>
      </c>
      <c r="E96" s="16" t="s">
        <v>17</v>
      </c>
      <c r="F96" s="20" t="s">
        <v>68</v>
      </c>
    </row>
    <row r="97" spans="2:9" x14ac:dyDescent="0.25">
      <c r="B97" s="21">
        <f>IF(Foglio2!L44="","",Foglio2!K44)</f>
        <v>1</v>
      </c>
      <c r="C97" s="26">
        <f>IF(Foglio2!N44="","",Foglio2!N44)</f>
        <v>33.914999999999999</v>
      </c>
      <c r="D97" s="22">
        <f>IF(Foglio2!N44="","",Foglio2!Q2)</f>
        <v>0.34300544444444642</v>
      </c>
      <c r="E97" s="23">
        <f>IF(Foglio2!N44="","",Foglio2!Q2/$I$68)</f>
        <v>9.9419946796519797E-3</v>
      </c>
      <c r="F97" s="23" t="str">
        <f>IF(Foglio2!L44="","",(IF(E97&lt;=0.15,"VERIFICATO",IF(E97&lt;=0.3,"ver. + controlli","N.V!"))))</f>
        <v>VERIFICATO</v>
      </c>
    </row>
    <row r="98" spans="2:9" x14ac:dyDescent="0.25">
      <c r="B98" s="21">
        <f>IF(Foglio2!L45="","",Foglio2!K45)</f>
        <v>2</v>
      </c>
      <c r="C98" s="26">
        <f>IF(Foglio2!N45="","",Foglio2!N45)</f>
        <v>35.875</v>
      </c>
      <c r="D98" s="22">
        <f>IF(Foglio2!N45="","",Foglio2!Q3)</f>
        <v>1.8887921111111088</v>
      </c>
      <c r="E98" s="23">
        <f>IF(Foglio2!N45="","",Foglio2!Q3/$I$68)</f>
        <v>5.4746539519365096E-2</v>
      </c>
      <c r="F98" s="23" t="str">
        <f>IF(Foglio2!L45="","",(IF(E98&lt;=0.15,"VERIFICATO",IF(E98&lt;=0.3,"ver. + controlli","N.V!"))))</f>
        <v>VERIFICATO</v>
      </c>
    </row>
    <row r="99" spans="2:9" x14ac:dyDescent="0.25">
      <c r="B99" s="21">
        <f>IF(Foglio2!L46="","",Foglio2!K46)</f>
        <v>3</v>
      </c>
      <c r="C99" s="26">
        <f>IF(Foglio2!N46="","",Foglio2!N46)</f>
        <v>34.44</v>
      </c>
      <c r="D99" s="22">
        <f>IF(Foglio2!N46="","",Foglio2!Q4)</f>
        <v>3.6804444444448192E-3</v>
      </c>
      <c r="E99" s="23">
        <f>IF(Foglio2!N46="","",Foglio2!Q4/$I$68)</f>
        <v>1.0667748771361382E-4</v>
      </c>
      <c r="F99" s="23" t="str">
        <f>IF(Foglio2!L46="","",(IF(E99&lt;=0.15,"VERIFICATO",IF(E99&lt;=0.3,"ver. + controlli","N.V!"))))</f>
        <v>VERIFICATO</v>
      </c>
    </row>
    <row r="100" spans="2:9" x14ac:dyDescent="0.25">
      <c r="B100" s="21">
        <f>IF(Foglio2!L47="","",Foglio2!K47)</f>
        <v>4</v>
      </c>
      <c r="C100" s="26">
        <f>IF(Foglio2!N47="","",Foglio2!N47)</f>
        <v>34.44</v>
      </c>
      <c r="D100" s="22">
        <f>IF(Foglio2!N47="","",Foglio2!Q5)</f>
        <v>3.6804444444448192E-3</v>
      </c>
      <c r="E100" s="23">
        <f>IF(Foglio2!N47="","",Foglio2!Q5/$I$68)</f>
        <v>1.0667748771361382E-4</v>
      </c>
      <c r="F100" s="23" t="str">
        <f>IF(Foglio2!L47="","",(IF(E100&lt;=0.15,"VERIFICATO",IF(E100&lt;=0.3,"ver. + controlli","N.V!"))))</f>
        <v>VERIFICATO</v>
      </c>
    </row>
    <row r="101" spans="2:9" x14ac:dyDescent="0.25">
      <c r="B101" s="21">
        <f>IF(Foglio2!L48="","",Foglio2!K48)</f>
        <v>5</v>
      </c>
      <c r="C101" s="26">
        <f>IF(Foglio2!N48="","",Foglio2!N48)</f>
        <v>34.44</v>
      </c>
      <c r="D101" s="22">
        <f>IF(Foglio2!N48="","",Foglio2!Q6)</f>
        <v>3.6804444444448192E-3</v>
      </c>
      <c r="E101" s="23">
        <f>IF(Foglio2!N48="","",Foglio2!Q6/$I$68)</f>
        <v>1.0667748771361382E-4</v>
      </c>
      <c r="F101" s="23" t="str">
        <f>IF(Foglio2!L48="","",(IF(E101&lt;=0.15,"VERIFICATO",IF(E101&lt;=0.3,"ver. + controlli","N.V!"))))</f>
        <v>VERIFICATO</v>
      </c>
    </row>
    <row r="102" spans="2:9" x14ac:dyDescent="0.25">
      <c r="B102" s="21">
        <f>IF(Foglio2!L49="","",Foglio2!K49)</f>
        <v>6</v>
      </c>
      <c r="C102" s="26">
        <f>IF(Foglio2!N49="","",Foglio2!N49)</f>
        <v>34.44</v>
      </c>
      <c r="D102" s="22">
        <f>IF(Foglio2!N49="","",Foglio2!Q7)</f>
        <v>3.6804444444448192E-3</v>
      </c>
      <c r="E102" s="23">
        <f>IF(Foglio2!N49="","",Foglio2!Q7/$I$68)</f>
        <v>1.0667748771361382E-4</v>
      </c>
      <c r="F102" s="23" t="str">
        <f>IF(Foglio2!L49="","",(IF(E102&lt;=0.15,"VERIFICATO",IF(E102&lt;=0.3,"ver. + controlli","N.V!"))))</f>
        <v>VERIFICATO</v>
      </c>
    </row>
    <row r="103" spans="2:9" x14ac:dyDescent="0.25">
      <c r="B103" s="21">
        <f>IF(Foglio2!L50="","",Foglio2!K50)</f>
        <v>7</v>
      </c>
      <c r="C103" s="26">
        <f>IF(Foglio2!N50="","",Foglio2!N50)</f>
        <v>34.44</v>
      </c>
      <c r="D103" s="22">
        <f>IF(Foglio2!N50="","",Foglio2!Q8)</f>
        <v>3.6804444444448192E-3</v>
      </c>
      <c r="E103" s="23">
        <f>IF(Foglio2!N50="","",Foglio2!Q8/$I$68)</f>
        <v>1.0667748771361382E-4</v>
      </c>
      <c r="F103" s="23" t="str">
        <f>IF(Foglio2!L50="","",(IF(E103&lt;=0.15,"VERIFICATO",IF(E103&lt;=0.3,"ver. + controlli","N.V!"))))</f>
        <v>VERIFICATO</v>
      </c>
    </row>
    <row r="104" spans="2:9" x14ac:dyDescent="0.25">
      <c r="B104" s="21">
        <f>IF(Foglio2!L51="","",Foglio2!K51)</f>
        <v>8</v>
      </c>
      <c r="C104" s="26">
        <f>IF(Foglio2!N51="","",Foglio2!N51)</f>
        <v>34.44</v>
      </c>
      <c r="D104" s="22">
        <f>IF(Foglio2!N51="","",Foglio2!Q9)</f>
        <v>3.6804444444448192E-3</v>
      </c>
      <c r="E104" s="23">
        <f>IF(Foglio2!N51="","",Foglio2!Q9/$I$68)</f>
        <v>1.0667748771361382E-4</v>
      </c>
      <c r="F104" s="23" t="str">
        <f>IF(Foglio2!L51="","",(IF(E104&lt;=0.15,"VERIFICATO",IF(E104&lt;=0.3,"ver. + controlli","N.V!"))))</f>
        <v>VERIFICATO</v>
      </c>
    </row>
    <row r="105" spans="2:9" x14ac:dyDescent="0.25">
      <c r="B105" s="21">
        <f>IF(Foglio2!L52="","",Foglio2!K52)</f>
        <v>9</v>
      </c>
      <c r="C105" s="26">
        <f>IF(Foglio2!N52="","",Foglio2!N52)</f>
        <v>34.44</v>
      </c>
      <c r="D105" s="22">
        <f>IF(Foglio2!N52="","",Foglio2!Q10)</f>
        <v>3.6804444444448192E-3</v>
      </c>
      <c r="E105" s="23">
        <f>IF(Foglio2!N52="","",Foglio2!Q10/$I$68)</f>
        <v>1.0667748771361382E-4</v>
      </c>
      <c r="F105" s="23" t="str">
        <f>IF(Foglio2!L52="","",(IF(E105&lt;=0.15,"VERIFICATO",IF(E105&lt;=0.3,"ver. + controlli","N.V!"))))</f>
        <v>VERIFICATO</v>
      </c>
    </row>
    <row r="106" spans="2:9" x14ac:dyDescent="0.25">
      <c r="B106" s="21">
        <f>IF(Foglio2!L53="","",Foglio2!K53)</f>
        <v>10</v>
      </c>
      <c r="C106" s="26">
        <f>IF(Foglio2!N53="","",Foglio2!N53)</f>
        <v>34.44</v>
      </c>
      <c r="D106" s="22">
        <f>IF(Foglio2!N53="","",Foglio2!Q11)</f>
        <v>3.6804444444448192E-3</v>
      </c>
      <c r="E106" s="23">
        <f>IF(Foglio2!N53="","",Foglio2!Q11/$I$68)</f>
        <v>1.0667748771361382E-4</v>
      </c>
      <c r="F106" s="23" t="str">
        <f>IF(Foglio2!L53="","",(IF(E106&lt;=0.15,"VERIFICATO",IF(E106&lt;=0.3,"ver. + controlli","N.V!"))))</f>
        <v>VERIFICATO</v>
      </c>
    </row>
    <row r="107" spans="2:9" x14ac:dyDescent="0.25">
      <c r="B107" s="21">
        <f>IF(Foglio2!L54="","",Foglio2!K54)</f>
        <v>11</v>
      </c>
      <c r="C107" s="26">
        <f>IF(Foglio2!N54="","",Foglio2!N54)</f>
        <v>34.44</v>
      </c>
      <c r="D107" s="22">
        <f>IF(Foglio2!N54="","",Foglio2!Q12)</f>
        <v>3.6804444444448192E-3</v>
      </c>
      <c r="E107" s="23">
        <f>IF(Foglio2!N54="","",Foglio2!Q12/$I$68)</f>
        <v>1.0667748771361382E-4</v>
      </c>
      <c r="F107" s="23" t="str">
        <f>IF(Foglio2!L54="","",(IF(E107&lt;=0.15,"VERIFICATO",IF(E107&lt;=0.3,"ver. + controlli","N.V!"))))</f>
        <v>VERIFICATO</v>
      </c>
    </row>
    <row r="108" spans="2:9" x14ac:dyDescent="0.25">
      <c r="B108" s="21">
        <f>IF(Foglio2!L55="","",Foglio2!K55)</f>
        <v>12</v>
      </c>
      <c r="C108" s="26">
        <f>IF(Foglio2!N55="","",Foglio2!N55)</f>
        <v>34.44</v>
      </c>
      <c r="D108" s="22">
        <f>IF(Foglio2!N55="","",Foglio2!Q13)</f>
        <v>3.6804444444448192E-3</v>
      </c>
      <c r="E108" s="23">
        <f>IF(Foglio2!N55="","",Foglio2!Q13/$I$68)</f>
        <v>1.0667748771361382E-4</v>
      </c>
      <c r="F108" s="23" t="str">
        <f>IF(Foglio2!L55="","",(IF(E108&lt;=0.15,"VERIFICATO",IF(E108&lt;=0.3,"ver. + controlli","N.V!"))))</f>
        <v>VERIFICATO</v>
      </c>
    </row>
    <row r="109" spans="2:9" x14ac:dyDescent="0.25">
      <c r="B109" s="21">
        <f>IF(Foglio2!L56="","",Foglio2!K56)</f>
        <v>13</v>
      </c>
      <c r="C109" s="26">
        <f>IF(Foglio2!N56="","",Foglio2!N56)</f>
        <v>34.44</v>
      </c>
      <c r="D109" s="22">
        <f>IF(Foglio2!N56="","",Foglio2!Q14)</f>
        <v>3.6804444444448192E-3</v>
      </c>
      <c r="E109" s="23">
        <f>IF(Foglio2!N56="","",Foglio2!Q14/$I$68)</f>
        <v>1.0667748771361382E-4</v>
      </c>
      <c r="F109" s="23" t="str">
        <f>IF(Foglio2!L56="","",(IF(E109&lt;=0.15,"VERIFICATO",IF(E109&lt;=0.3,"ver. + controlli","N.V!"))))</f>
        <v>VERIFICATO</v>
      </c>
    </row>
    <row r="110" spans="2:9" x14ac:dyDescent="0.25">
      <c r="B110" s="21">
        <f>IF(Foglio2!L57="","",Foglio2!K57)</f>
        <v>14</v>
      </c>
      <c r="C110" s="26">
        <f>IF(Foglio2!N57="","",Foglio2!N57)</f>
        <v>34.44</v>
      </c>
      <c r="D110" s="22">
        <f>IF(Foglio2!N57="","",Foglio2!Q15)</f>
        <v>3.6804444444448192E-3</v>
      </c>
      <c r="E110" s="23">
        <f>IF(Foglio2!N57="","",Foglio2!Q15/$I$68)</f>
        <v>1.0667748771361382E-4</v>
      </c>
      <c r="F110" s="23" t="str">
        <f>IF(Foglio2!L57="","",(IF(E110&lt;=0.15,"VERIFICATO",IF(E110&lt;=0.3,"ver. + controlli","N.V!"))))</f>
        <v>VERIFICATO</v>
      </c>
    </row>
    <row r="111" spans="2:9" x14ac:dyDescent="0.25">
      <c r="B111" s="21">
        <f>IF(Foglio2!L58="","",Foglio2!K58)</f>
        <v>15</v>
      </c>
      <c r="C111" s="26">
        <f>IF(Foglio2!N58="","",Foglio2!N58)</f>
        <v>34.44</v>
      </c>
      <c r="D111" s="22">
        <f>IF(Foglio2!N58="","",Foglio2!Q16)</f>
        <v>3.6804444444448192E-3</v>
      </c>
      <c r="E111" s="23">
        <f>IF(Foglio2!N58="","",Foglio2!Q16/$I$68)</f>
        <v>1.0667748771361382E-4</v>
      </c>
      <c r="F111" s="23" t="str">
        <f>IF(Foglio2!L58="","",(IF(E111&lt;=0.15,"VERIFICATO",IF(E111&lt;=0.3,"ver. + controlli","N.V!"))))</f>
        <v>VERIFICATO</v>
      </c>
    </row>
    <row r="112" spans="2:9" x14ac:dyDescent="0.25">
      <c r="B112" s="18" t="s">
        <v>20</v>
      </c>
      <c r="C112" s="18"/>
      <c r="D112" s="18"/>
      <c r="E112" s="18"/>
      <c r="F112" s="18"/>
      <c r="G112" s="18"/>
      <c r="H112" s="18"/>
      <c r="I112" s="18"/>
    </row>
    <row r="113" spans="1:10" x14ac:dyDescent="0.25">
      <c r="B113" s="18"/>
      <c r="C113" s="18"/>
      <c r="D113" s="18"/>
      <c r="E113" s="18"/>
      <c r="F113" s="18"/>
      <c r="G113" s="18"/>
      <c r="H113" s="18"/>
      <c r="I113" s="18"/>
    </row>
    <row r="114" spans="1:10" x14ac:dyDescent="0.25">
      <c r="B114" s="187" t="s">
        <v>69</v>
      </c>
      <c r="C114" s="187"/>
      <c r="D114" s="187"/>
      <c r="E114" s="187"/>
      <c r="F114" s="187"/>
      <c r="G114" s="151"/>
      <c r="H114" s="151"/>
      <c r="I114" s="151"/>
      <c r="J114" s="151"/>
    </row>
    <row r="115" spans="1:10" ht="18" x14ac:dyDescent="0.25">
      <c r="B115" s="54" t="s">
        <v>79</v>
      </c>
      <c r="C115" s="45">
        <f>I68</f>
        <v>34.500666666666667</v>
      </c>
      <c r="D115" s="46" t="s">
        <v>52</v>
      </c>
      <c r="E115" s="55" t="s">
        <v>90</v>
      </c>
      <c r="F115" s="45">
        <f>H16+1.48*I69</f>
        <v>30.576965091799803</v>
      </c>
      <c r="G115" s="162" t="s">
        <v>95</v>
      </c>
      <c r="H115" s="163"/>
      <c r="I115" s="191" t="str">
        <f>IF(C115&gt;=F115,"Controllo Positivo","Controllo Negativo")</f>
        <v>Controllo Positivo</v>
      </c>
      <c r="J115" s="192"/>
    </row>
    <row r="116" spans="1:10" ht="18" x14ac:dyDescent="0.25">
      <c r="B116" s="48" t="s">
        <v>80</v>
      </c>
      <c r="C116" s="49">
        <f>MINA(I22:J65)</f>
        <v>33.914999999999999</v>
      </c>
      <c r="D116" s="50" t="s">
        <v>52</v>
      </c>
      <c r="E116" s="51" t="s">
        <v>82</v>
      </c>
      <c r="F116" s="49">
        <f>H16-3.5</f>
        <v>26.5</v>
      </c>
      <c r="G116" s="162" t="s">
        <v>83</v>
      </c>
      <c r="H116" s="163"/>
      <c r="I116" s="193" t="str">
        <f>IF(C116&gt;=F116,"Controllo Positivo","Controllo Negativo")</f>
        <v>Controllo Positivo</v>
      </c>
      <c r="J116" s="192"/>
    </row>
    <row r="117" spans="1:10" ht="18" x14ac:dyDescent="0.25">
      <c r="B117" s="54" t="s">
        <v>72</v>
      </c>
      <c r="C117" s="64">
        <f>H16</f>
        <v>30</v>
      </c>
      <c r="D117" s="64" t="s">
        <v>73</v>
      </c>
      <c r="E117" s="64" t="s">
        <v>93</v>
      </c>
      <c r="F117" s="65">
        <f>I70</f>
        <v>33.859377763956751</v>
      </c>
      <c r="G117" s="163" t="s">
        <v>91</v>
      </c>
      <c r="H117" s="170"/>
      <c r="I117" s="193" t="str">
        <f>IF(C117&lt;F117,"Controllo Positivo","Controllo Negativo")</f>
        <v>Controllo Positivo</v>
      </c>
      <c r="J117" s="192"/>
    </row>
    <row r="118" spans="1:10" ht="15" customHeight="1" x14ac:dyDescent="0.25">
      <c r="B118" s="48" t="s">
        <v>80</v>
      </c>
      <c r="C118" s="49">
        <f>C116</f>
        <v>33.914999999999999</v>
      </c>
      <c r="D118" s="64" t="s">
        <v>73</v>
      </c>
      <c r="E118" s="64" t="s">
        <v>94</v>
      </c>
      <c r="F118" s="65">
        <f>VLOOKUP(Foglio2!M3,Foglio2!H3:I101,2,TRUE)</f>
        <v>33.465646666666665</v>
      </c>
      <c r="G118" s="162" t="s">
        <v>92</v>
      </c>
      <c r="H118" s="163"/>
      <c r="I118" s="193" t="str">
        <f>IF(C118&gt;F118,"Controllo Positivo","Controllo Negativo")</f>
        <v>Controllo Positivo</v>
      </c>
      <c r="J118" s="192"/>
    </row>
    <row r="120" spans="1:10" x14ac:dyDescent="0.25">
      <c r="A120" s="58"/>
      <c r="B120" s="58"/>
      <c r="C120" s="58"/>
      <c r="D120" s="58"/>
      <c r="E120" s="58"/>
      <c r="F120" s="58"/>
      <c r="G120" s="58"/>
      <c r="H120" s="58"/>
      <c r="I120" s="58"/>
    </row>
    <row r="121" spans="1:10" x14ac:dyDescent="0.25">
      <c r="A121" s="52"/>
      <c r="B121" s="52"/>
      <c r="C121" s="52"/>
      <c r="D121" s="52"/>
      <c r="E121" s="52"/>
      <c r="F121" s="190" t="s">
        <v>53</v>
      </c>
      <c r="G121" s="190"/>
      <c r="H121" s="190"/>
      <c r="I121" s="52"/>
    </row>
    <row r="122" spans="1:10" x14ac:dyDescent="0.25">
      <c r="A122" s="52"/>
      <c r="B122" s="52"/>
      <c r="C122" s="52"/>
      <c r="D122" s="52"/>
      <c r="E122" s="52"/>
      <c r="F122" s="52"/>
      <c r="G122" s="52"/>
      <c r="H122" s="52"/>
      <c r="I122" s="52"/>
    </row>
    <row r="123" spans="1:10" x14ac:dyDescent="0.25">
      <c r="A123" s="52"/>
      <c r="B123" s="52"/>
      <c r="C123" s="52"/>
      <c r="D123" s="52"/>
      <c r="E123" s="52"/>
      <c r="F123" s="52"/>
      <c r="G123" s="52"/>
      <c r="H123" s="52"/>
      <c r="I123" s="52"/>
    </row>
    <row r="124" spans="1:10" x14ac:dyDescent="0.25">
      <c r="A124" s="52"/>
      <c r="B124" s="52"/>
      <c r="C124" s="52"/>
      <c r="D124" s="52"/>
      <c r="E124" s="52"/>
      <c r="F124" s="53"/>
      <c r="G124" s="53"/>
      <c r="H124" s="53"/>
      <c r="I124" s="52"/>
    </row>
  </sheetData>
  <sheetProtection algorithmName="SHA-512" hashValue="TuSqCqYBjKrr1Qu+gmF1pvip2YW9nl+yK2DajMSVs0LjF3UJdtiGBaZHQSAhewytVoXZW3kpgOAWUZBEyMpKBw==" saltValue="LIBp1Ll1f5Bp15jpDRr9Ww==" spinCount="100000" sheet="1" objects="1" scenarios="1" selectLockedCells="1"/>
  <customSheetViews>
    <customSheetView guid="{3255309A-76D4-40A4-AF41-9779B3B8207E}" showGridLines="0" showRowCol="0" fitToPage="1">
      <selection activeCell="D7" sqref="D7:J7"/>
      <rowBreaks count="1" manualBreakCount="1">
        <brk id="66" max="16383" man="1"/>
      </rowBreaks>
      <colBreaks count="1" manualBreakCount="1">
        <brk id="1" max="1048575" man="1"/>
      </colBreaks>
      <pageMargins left="0.70866141732283472" right="0.70866141732283472" top="0.39370078740157483" bottom="0.39370078740157483" header="0.31496062992125984" footer="0.31496062992125984"/>
      <pageSetup paperSize="9" scale="70" fitToHeight="0" orientation="portrait" r:id="rId1"/>
    </customSheetView>
    <customSheetView guid="{1036B34E-22CD-4197-8FBF-2F45613F777C}" showPageBreaks="1" showGridLines="0" showRowCol="0" fitToPage="1">
      <selection activeCell="D25" sqref="D25"/>
      <rowBreaks count="1" manualBreakCount="1">
        <brk id="66" max="16383" man="1"/>
      </rowBreaks>
      <colBreaks count="1" manualBreakCount="1">
        <brk id="1" max="1048575" man="1"/>
      </colBreaks>
      <pageMargins left="0.70866141732283472" right="0.70866141732283472" top="0.39370078740157483" bottom="0.39370078740157483" header="0.31496062992125984" footer="0.31496062992125984"/>
      <pageSetup paperSize="9" scale="70" fitToHeight="0" orientation="portrait" r:id="rId2"/>
    </customSheetView>
    <customSheetView guid="{452698DD-BA14-4EE6-81A8-7EFB7A585580}" showPageBreaks="1" showGridLines="0" showRowCol="0" fitToPage="1">
      <selection activeCell="L12" sqref="L12"/>
      <pageMargins left="0.70866141732283472" right="0.70866141732283472" top="0.39370078740157483" bottom="0.39370078740157483" header="0.31496062992125984" footer="0.31496062992125984"/>
      <pageSetup paperSize="9" scale="74" fitToHeight="0" orientation="portrait" r:id="rId3"/>
    </customSheetView>
  </customSheetViews>
  <mergeCells count="119">
    <mergeCell ref="I28:J30"/>
    <mergeCell ref="I25:J27"/>
    <mergeCell ref="B68:F68"/>
    <mergeCell ref="B69:F69"/>
    <mergeCell ref="B70:F70"/>
    <mergeCell ref="B40:B42"/>
    <mergeCell ref="B43:B45"/>
    <mergeCell ref="B46:B48"/>
    <mergeCell ref="B49:B51"/>
    <mergeCell ref="B52:B54"/>
    <mergeCell ref="B55:B57"/>
    <mergeCell ref="B58:B60"/>
    <mergeCell ref="B61:B63"/>
    <mergeCell ref="B64:B66"/>
    <mergeCell ref="C57:F57"/>
    <mergeCell ref="E53:F53"/>
    <mergeCell ref="E40:F40"/>
    <mergeCell ref="E41:F41"/>
    <mergeCell ref="E43:F43"/>
    <mergeCell ref="E44:F44"/>
    <mergeCell ref="C42:F42"/>
    <mergeCell ref="C60:F60"/>
    <mergeCell ref="C63:F63"/>
    <mergeCell ref="C66:F66"/>
    <mergeCell ref="I64:J66"/>
    <mergeCell ref="I61:J63"/>
    <mergeCell ref="I58:J60"/>
    <mergeCell ref="I55:J57"/>
    <mergeCell ref="E64:F64"/>
    <mergeCell ref="E65:F65"/>
    <mergeCell ref="E58:F58"/>
    <mergeCell ref="E59:F59"/>
    <mergeCell ref="E61:F61"/>
    <mergeCell ref="E62:F62"/>
    <mergeCell ref="E55:F55"/>
    <mergeCell ref="E56:F56"/>
    <mergeCell ref="I52:J54"/>
    <mergeCell ref="E34:F34"/>
    <mergeCell ref="E35:F35"/>
    <mergeCell ref="E37:F37"/>
    <mergeCell ref="E38:F38"/>
    <mergeCell ref="E28:F28"/>
    <mergeCell ref="E29:F29"/>
    <mergeCell ref="E31:F31"/>
    <mergeCell ref="E32:F32"/>
    <mergeCell ref="C45:F45"/>
    <mergeCell ref="C48:F48"/>
    <mergeCell ref="C51:F51"/>
    <mergeCell ref="C54:F54"/>
    <mergeCell ref="C30:F30"/>
    <mergeCell ref="C33:F33"/>
    <mergeCell ref="C36:F36"/>
    <mergeCell ref="C39:F39"/>
    <mergeCell ref="I49:J51"/>
    <mergeCell ref="I46:J48"/>
    <mergeCell ref="I43:J45"/>
    <mergeCell ref="I40:J42"/>
    <mergeCell ref="I37:J39"/>
    <mergeCell ref="I34:J36"/>
    <mergeCell ref="I31:J33"/>
    <mergeCell ref="E23:F23"/>
    <mergeCell ref="E25:F25"/>
    <mergeCell ref="E26:F26"/>
    <mergeCell ref="B19:J19"/>
    <mergeCell ref="B20:C20"/>
    <mergeCell ref="D20:D21"/>
    <mergeCell ref="E20:F21"/>
    <mergeCell ref="G20:G21"/>
    <mergeCell ref="H20:H21"/>
    <mergeCell ref="I20:J21"/>
    <mergeCell ref="C24:F24"/>
    <mergeCell ref="I22:J24"/>
    <mergeCell ref="B22:B24"/>
    <mergeCell ref="B25:B27"/>
    <mergeCell ref="C27:F27"/>
    <mergeCell ref="B6:J6"/>
    <mergeCell ref="B7:C7"/>
    <mergeCell ref="D7:J7"/>
    <mergeCell ref="B8:C9"/>
    <mergeCell ref="D8:E8"/>
    <mergeCell ref="F8:J8"/>
    <mergeCell ref="D9:E9"/>
    <mergeCell ref="F9:J9"/>
    <mergeCell ref="B2:J2"/>
    <mergeCell ref="B3:J5"/>
    <mergeCell ref="B10:C10"/>
    <mergeCell ref="D10:J10"/>
    <mergeCell ref="B11:C11"/>
    <mergeCell ref="E46:F46"/>
    <mergeCell ref="E47:F47"/>
    <mergeCell ref="E49:F49"/>
    <mergeCell ref="E50:F50"/>
    <mergeCell ref="E52:F52"/>
    <mergeCell ref="B15:G15"/>
    <mergeCell ref="H15:J15"/>
    <mergeCell ref="B16:F16"/>
    <mergeCell ref="I16:J16"/>
    <mergeCell ref="B17:F17"/>
    <mergeCell ref="I17:J17"/>
    <mergeCell ref="D11:J11"/>
    <mergeCell ref="B28:B30"/>
    <mergeCell ref="B31:B33"/>
    <mergeCell ref="B34:B36"/>
    <mergeCell ref="B37:B39"/>
    <mergeCell ref="B12:C12"/>
    <mergeCell ref="D12:J12"/>
    <mergeCell ref="B13:J13"/>
    <mergeCell ref="B14:J14"/>
    <mergeCell ref="E22:F22"/>
    <mergeCell ref="G116:H116"/>
    <mergeCell ref="I116:J116"/>
    <mergeCell ref="B114:J114"/>
    <mergeCell ref="G115:H115"/>
    <mergeCell ref="I115:J115"/>
    <mergeCell ref="F121:H121"/>
    <mergeCell ref="G117:H117"/>
    <mergeCell ref="G118:H118"/>
    <mergeCell ref="I117:J117"/>
    <mergeCell ref="I118:J118"/>
  </mergeCells>
  <conditionalFormatting sqref="F97:F111">
    <cfRule type="cellIs" dxfId="114" priority="70" operator="equal">
      <formula>"VERIFICATO"</formula>
    </cfRule>
  </conditionalFormatting>
  <conditionalFormatting sqref="I116">
    <cfRule type="cellIs" dxfId="113" priority="67" operator="equal">
      <formula>"controllo positivo"</formula>
    </cfRule>
    <cfRule type="cellIs" dxfId="112" priority="68" stopIfTrue="1" operator="equal">
      <formula>"Controllo Negativo"</formula>
    </cfRule>
  </conditionalFormatting>
  <conditionalFormatting sqref="I115">
    <cfRule type="cellIs" dxfId="111" priority="65" operator="equal">
      <formula>"controllo positivo"</formula>
    </cfRule>
    <cfRule type="cellIs" dxfId="110" priority="66" stopIfTrue="1" operator="equal">
      <formula>"Controllo Negativo"</formula>
    </cfRule>
  </conditionalFormatting>
  <conditionalFormatting sqref="I118">
    <cfRule type="cellIs" dxfId="109" priority="61" operator="equal">
      <formula>"controllo positivo"</formula>
    </cfRule>
    <cfRule type="cellIs" dxfId="108" priority="62" stopIfTrue="1" operator="equal">
      <formula>"Controllo Negativo"</formula>
    </cfRule>
  </conditionalFormatting>
  <conditionalFormatting sqref="I117">
    <cfRule type="cellIs" dxfId="107" priority="63" operator="equal">
      <formula>"controllo positivo"</formula>
    </cfRule>
    <cfRule type="cellIs" dxfId="106" priority="64" stopIfTrue="1" operator="equal">
      <formula>"Controllo Negativo"</formula>
    </cfRule>
  </conditionalFormatting>
  <conditionalFormatting sqref="G48">
    <cfRule type="cellIs" dxfId="105" priority="21" operator="equal">
      <formula>"PRELIEVO VALIDO (diff. &lt;20%)"</formula>
    </cfRule>
  </conditionalFormatting>
  <conditionalFormatting sqref="G42">
    <cfRule type="cellIs" dxfId="104" priority="27" operator="equal">
      <formula>"PRELIEVO VALIDO (diff. &lt;20%)"</formula>
    </cfRule>
  </conditionalFormatting>
  <conditionalFormatting sqref="G36">
    <cfRule type="cellIs" dxfId="103" priority="33" operator="equal">
      <formula>"PRELIEVO VALIDO (diff. &lt;20%)"</formula>
    </cfRule>
  </conditionalFormatting>
  <conditionalFormatting sqref="G30">
    <cfRule type="cellIs" dxfId="102" priority="39" operator="equal">
      <formula>"PRELIEVO VALIDO (diff. &lt;20%)"</formula>
    </cfRule>
  </conditionalFormatting>
  <conditionalFormatting sqref="G24">
    <cfRule type="cellIs" dxfId="101" priority="45" operator="equal">
      <formula>"PRELIEVO VALIDO (diff. &lt;20%)"</formula>
    </cfRule>
  </conditionalFormatting>
  <conditionalFormatting sqref="H24">
    <cfRule type="expression" dxfId="100" priority="43">
      <formula>IF(G24="PRELIEVO VALIDO (diff. &lt;20%)",TRUE,FALSE)</formula>
    </cfRule>
    <cfRule type="cellIs" dxfId="99" priority="44" operator="equal">
      <formula>"PRELIEVO VALIDO (diff. &lt;20%)"</formula>
    </cfRule>
  </conditionalFormatting>
  <conditionalFormatting sqref="G27">
    <cfRule type="cellIs" dxfId="98" priority="42" operator="equal">
      <formula>"PRELIEVO VALIDO (diff. &lt;20%)"</formula>
    </cfRule>
  </conditionalFormatting>
  <conditionalFormatting sqref="H27">
    <cfRule type="expression" dxfId="97" priority="40">
      <formula>IF(G27="PRELIEVO VALIDO (diff. &lt;20%)",TRUE,FALSE)</formula>
    </cfRule>
    <cfRule type="cellIs" dxfId="96" priority="41" operator="equal">
      <formula>"PRELIEVO VALIDO (diff. &lt;20%)"</formula>
    </cfRule>
  </conditionalFormatting>
  <conditionalFormatting sqref="H30">
    <cfRule type="expression" dxfId="95" priority="37">
      <formula>IF(G30="PRELIEVO VALIDO (diff. &lt;20%)",TRUE,FALSE)</formula>
    </cfRule>
    <cfRule type="cellIs" dxfId="94" priority="38" operator="equal">
      <formula>"PRELIEVO VALIDO (diff. &lt;20%)"</formula>
    </cfRule>
  </conditionalFormatting>
  <conditionalFormatting sqref="H66">
    <cfRule type="expression" dxfId="93" priority="1">
      <formula>IF(G66="PRELIEVO VALIDO (diff. &lt;20%)",TRUE,FALSE)</formula>
    </cfRule>
    <cfRule type="cellIs" dxfId="92" priority="2" operator="equal">
      <formula>"PRELIEVO VALIDO (diff. &lt;20%)"</formula>
    </cfRule>
  </conditionalFormatting>
  <conditionalFormatting sqref="G33">
    <cfRule type="cellIs" dxfId="91" priority="36" operator="equal">
      <formula>"PRELIEVO VALIDO (diff. &lt;20%)"</formula>
    </cfRule>
  </conditionalFormatting>
  <conditionalFormatting sqref="H33">
    <cfRule type="expression" dxfId="90" priority="34">
      <formula>IF(G33="PRELIEVO VALIDO (diff. &lt;20%)",TRUE,FALSE)</formula>
    </cfRule>
    <cfRule type="cellIs" dxfId="89" priority="35" operator="equal">
      <formula>"PRELIEVO VALIDO (diff. &lt;20%)"</formula>
    </cfRule>
  </conditionalFormatting>
  <conditionalFormatting sqref="H36">
    <cfRule type="expression" dxfId="88" priority="31">
      <formula>IF(G36="PRELIEVO VALIDO (diff. &lt;20%)",TRUE,FALSE)</formula>
    </cfRule>
    <cfRule type="cellIs" dxfId="87" priority="32" operator="equal">
      <formula>"PRELIEVO VALIDO (diff. &lt;20%)"</formula>
    </cfRule>
  </conditionalFormatting>
  <conditionalFormatting sqref="G39">
    <cfRule type="cellIs" dxfId="86" priority="30" operator="equal">
      <formula>"PRELIEVO VALIDO (diff. &lt;20%)"</formula>
    </cfRule>
  </conditionalFormatting>
  <conditionalFormatting sqref="H39">
    <cfRule type="expression" dxfId="85" priority="28">
      <formula>IF(G39="PRELIEVO VALIDO (diff. &lt;20%)",TRUE,FALSE)</formula>
    </cfRule>
    <cfRule type="cellIs" dxfId="84" priority="29" operator="equal">
      <formula>"PRELIEVO VALIDO (diff. &lt;20%)"</formula>
    </cfRule>
  </conditionalFormatting>
  <conditionalFormatting sqref="H42">
    <cfRule type="expression" dxfId="83" priority="25">
      <formula>IF(G42="PRELIEVO VALIDO (diff. &lt;20%)",TRUE,FALSE)</formula>
    </cfRule>
    <cfRule type="cellIs" dxfId="82" priority="26" operator="equal">
      <formula>"PRELIEVO VALIDO (diff. &lt;20%)"</formula>
    </cfRule>
  </conditionalFormatting>
  <conditionalFormatting sqref="G45">
    <cfRule type="cellIs" dxfId="81" priority="24" operator="equal">
      <formula>"PRELIEVO VALIDO (diff. &lt;20%)"</formula>
    </cfRule>
  </conditionalFormatting>
  <conditionalFormatting sqref="H45">
    <cfRule type="expression" dxfId="80" priority="22">
      <formula>IF(G45="PRELIEVO VALIDO (diff. &lt;20%)",TRUE,FALSE)</formula>
    </cfRule>
    <cfRule type="cellIs" dxfId="79" priority="23" operator="equal">
      <formula>"PRELIEVO VALIDO (diff. &lt;20%)"</formula>
    </cfRule>
  </conditionalFormatting>
  <conditionalFormatting sqref="H48">
    <cfRule type="expression" dxfId="78" priority="19">
      <formula>IF(G48="PRELIEVO VALIDO (diff. &lt;20%)",TRUE,FALSE)</formula>
    </cfRule>
    <cfRule type="cellIs" dxfId="77" priority="20" operator="equal">
      <formula>"PRELIEVO VALIDO (diff. &lt;20%)"</formula>
    </cfRule>
  </conditionalFormatting>
  <conditionalFormatting sqref="G51">
    <cfRule type="cellIs" dxfId="76" priority="18" operator="equal">
      <formula>"PRELIEVO VALIDO (diff. &lt;20%)"</formula>
    </cfRule>
  </conditionalFormatting>
  <conditionalFormatting sqref="H51">
    <cfRule type="expression" dxfId="75" priority="16">
      <formula>IF(G51="PRELIEVO VALIDO (diff. &lt;20%)",TRUE,FALSE)</formula>
    </cfRule>
    <cfRule type="cellIs" dxfId="74" priority="17" operator="equal">
      <formula>"PRELIEVO VALIDO (diff. &lt;20%)"</formula>
    </cfRule>
  </conditionalFormatting>
  <conditionalFormatting sqref="G54">
    <cfRule type="cellIs" dxfId="73" priority="15" operator="equal">
      <formula>"PRELIEVO VALIDO (diff. &lt;20%)"</formula>
    </cfRule>
  </conditionalFormatting>
  <conditionalFormatting sqref="H54">
    <cfRule type="expression" dxfId="72" priority="13">
      <formula>IF(G54="PRELIEVO VALIDO (diff. &lt;20%)",TRUE,FALSE)</formula>
    </cfRule>
    <cfRule type="cellIs" dxfId="71" priority="14" operator="equal">
      <formula>"PRELIEVO VALIDO (diff. &lt;20%)"</formula>
    </cfRule>
  </conditionalFormatting>
  <conditionalFormatting sqref="G57">
    <cfRule type="cellIs" dxfId="70" priority="12" operator="equal">
      <formula>"PRELIEVO VALIDO (diff. &lt;20%)"</formula>
    </cfRule>
  </conditionalFormatting>
  <conditionalFormatting sqref="H57">
    <cfRule type="expression" dxfId="69" priority="10">
      <formula>IF(G57="PRELIEVO VALIDO (diff. &lt;20%)",TRUE,FALSE)</formula>
    </cfRule>
    <cfRule type="cellIs" dxfId="68" priority="11" operator="equal">
      <formula>"PRELIEVO VALIDO (diff. &lt;20%)"</formula>
    </cfRule>
  </conditionalFormatting>
  <conditionalFormatting sqref="G60">
    <cfRule type="cellIs" dxfId="67" priority="9" operator="equal">
      <formula>"PRELIEVO VALIDO (diff. &lt;20%)"</formula>
    </cfRule>
  </conditionalFormatting>
  <conditionalFormatting sqref="H60">
    <cfRule type="expression" dxfId="66" priority="7">
      <formula>IF(G60="PRELIEVO VALIDO (diff. &lt;20%)",TRUE,FALSE)</formula>
    </cfRule>
    <cfRule type="cellIs" dxfId="65" priority="8" operator="equal">
      <formula>"PRELIEVO VALIDO (diff. &lt;20%)"</formula>
    </cfRule>
  </conditionalFormatting>
  <conditionalFormatting sqref="G63">
    <cfRule type="cellIs" dxfId="64" priority="6" operator="equal">
      <formula>"PRELIEVO VALIDO (diff. &lt;20%)"</formula>
    </cfRule>
  </conditionalFormatting>
  <conditionalFormatting sqref="H63">
    <cfRule type="expression" dxfId="63" priority="4">
      <formula>IF(G63="PRELIEVO VALIDO (diff. &lt;20%)",TRUE,FALSE)</formula>
    </cfRule>
    <cfRule type="cellIs" dxfId="62" priority="5" operator="equal">
      <formula>"PRELIEVO VALIDO (diff. &lt;20%)"</formula>
    </cfRule>
  </conditionalFormatting>
  <conditionalFormatting sqref="G66">
    <cfRule type="cellIs" dxfId="61" priority="3" operator="equal">
      <formula>"PRELIEVO VALIDO (diff. &lt;20%)"</formula>
    </cfRule>
  </conditionalFormatting>
  <dataValidations count="1">
    <dataValidation type="list" allowBlank="1" showInputMessage="1" showErrorMessage="1" sqref="H15:J15">
      <formula1>class</formula1>
    </dataValidation>
  </dataValidations>
  <pageMargins left="0.70866141732283472" right="0.70866141732283472" top="0.39370078740157483" bottom="0.39370078740157483" header="0.31496062992125984" footer="0.31496062992125984"/>
  <pageSetup paperSize="9" scale="70" fitToHeight="0" orientation="portrait" r:id="rId4"/>
  <rowBreaks count="1" manualBreakCount="1">
    <brk id="66" max="16383" man="1"/>
  </rowBreaks>
  <colBreaks count="1" manualBreakCount="1">
    <brk id="1" max="1048575" man="1"/>
  </colBreaks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69"/>
  <sheetViews>
    <sheetView showGridLines="0" showRowColHeaders="0" workbookViewId="0">
      <selection activeCell="B30" sqref="B30"/>
    </sheetView>
  </sheetViews>
  <sheetFormatPr defaultRowHeight="15" x14ac:dyDescent="0.25"/>
  <cols>
    <col min="1" max="1" width="1.7109375" customWidth="1"/>
    <col min="2" max="2" width="14.7109375" customWidth="1"/>
    <col min="3" max="3" width="9.7109375" customWidth="1"/>
    <col min="4" max="4" width="12.42578125" customWidth="1"/>
    <col min="5" max="5" width="12.140625" customWidth="1"/>
    <col min="6" max="6" width="10" customWidth="1"/>
    <col min="7" max="8" width="12.7109375" customWidth="1"/>
    <col min="9" max="9" width="16.140625" customWidth="1"/>
    <col min="10" max="11" width="14.42578125" customWidth="1"/>
  </cols>
  <sheetData>
    <row r="1" spans="2:11" ht="10.5" customHeight="1" x14ac:dyDescent="0.25"/>
    <row r="2" spans="2:11" ht="22.5" customHeight="1" x14ac:dyDescent="0.25">
      <c r="B2" s="202" t="s">
        <v>154</v>
      </c>
      <c r="C2" s="202"/>
      <c r="D2" s="202"/>
      <c r="E2" s="202"/>
      <c r="F2" s="202"/>
      <c r="G2" s="202"/>
      <c r="H2" s="202"/>
      <c r="I2" s="202"/>
      <c r="J2" s="202"/>
      <c r="K2" s="202"/>
    </row>
    <row r="3" spans="2:11" ht="6.75" customHeight="1" x14ac:dyDescent="0.25"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2:11" ht="15" customHeight="1" x14ac:dyDescent="0.25">
      <c r="B4" s="201" t="s">
        <v>149</v>
      </c>
      <c r="C4" s="201"/>
      <c r="D4" s="201"/>
      <c r="E4" s="201"/>
      <c r="F4" s="201"/>
      <c r="G4" s="201"/>
      <c r="H4" s="201"/>
      <c r="I4" s="201"/>
      <c r="J4" s="201"/>
      <c r="K4" s="201"/>
    </row>
    <row r="5" spans="2:11" x14ac:dyDescent="0.25">
      <c r="B5" s="201"/>
      <c r="C5" s="201"/>
      <c r="D5" s="201"/>
      <c r="E5" s="201"/>
      <c r="F5" s="201"/>
      <c r="G5" s="201"/>
      <c r="H5" s="201"/>
      <c r="I5" s="201"/>
      <c r="J5" s="201"/>
      <c r="K5" s="201"/>
    </row>
    <row r="6" spans="2:11" x14ac:dyDescent="0.25">
      <c r="B6" s="201"/>
      <c r="C6" s="201"/>
      <c r="D6" s="201"/>
      <c r="E6" s="201"/>
      <c r="F6" s="201"/>
      <c r="G6" s="201"/>
      <c r="H6" s="201"/>
      <c r="I6" s="201"/>
      <c r="J6" s="201"/>
      <c r="K6" s="201"/>
    </row>
    <row r="7" spans="2:11" x14ac:dyDescent="0.25">
      <c r="B7" s="201"/>
      <c r="C7" s="201"/>
      <c r="D7" s="201"/>
      <c r="E7" s="201"/>
      <c r="F7" s="201"/>
      <c r="G7" s="201"/>
      <c r="H7" s="201"/>
      <c r="I7" s="201"/>
      <c r="J7" s="201"/>
      <c r="K7" s="201"/>
    </row>
    <row r="8" spans="2:11" x14ac:dyDescent="0.25">
      <c r="B8" s="201"/>
      <c r="C8" s="201"/>
      <c r="D8" s="201"/>
      <c r="E8" s="201"/>
      <c r="F8" s="201"/>
      <c r="G8" s="201"/>
      <c r="H8" s="201"/>
      <c r="I8" s="201"/>
      <c r="J8" s="201"/>
      <c r="K8" s="201"/>
    </row>
    <row r="9" spans="2:11" x14ac:dyDescent="0.25">
      <c r="B9" s="201"/>
      <c r="C9" s="201"/>
      <c r="D9" s="201"/>
      <c r="E9" s="201"/>
      <c r="F9" s="201"/>
      <c r="G9" s="201"/>
      <c r="H9" s="201"/>
      <c r="I9" s="201"/>
      <c r="J9" s="201"/>
      <c r="K9" s="201"/>
    </row>
    <row r="10" spans="2:11" x14ac:dyDescent="0.25">
      <c r="B10" s="201"/>
      <c r="C10" s="201"/>
      <c r="D10" s="201"/>
      <c r="E10" s="201"/>
      <c r="F10" s="201"/>
      <c r="G10" s="201"/>
      <c r="H10" s="201"/>
      <c r="I10" s="201"/>
      <c r="J10" s="201"/>
      <c r="K10" s="201"/>
    </row>
    <row r="11" spans="2:11" x14ac:dyDescent="0.25">
      <c r="B11" s="201"/>
      <c r="C11" s="201"/>
      <c r="D11" s="201"/>
      <c r="E11" s="201"/>
      <c r="F11" s="201"/>
      <c r="G11" s="201"/>
      <c r="H11" s="201"/>
      <c r="I11" s="201"/>
      <c r="J11" s="201"/>
      <c r="K11" s="201"/>
    </row>
    <row r="12" spans="2:11" x14ac:dyDescent="0.25">
      <c r="B12" s="201"/>
      <c r="C12" s="201"/>
      <c r="D12" s="201"/>
      <c r="E12" s="201"/>
      <c r="F12" s="201"/>
      <c r="G12" s="201"/>
      <c r="H12" s="201"/>
      <c r="I12" s="201"/>
      <c r="J12" s="201"/>
      <c r="K12" s="201"/>
    </row>
    <row r="13" spans="2:11" x14ac:dyDescent="0.25">
      <c r="B13" s="201"/>
      <c r="C13" s="201"/>
      <c r="D13" s="201"/>
      <c r="E13" s="201"/>
      <c r="F13" s="201"/>
      <c r="G13" s="201"/>
      <c r="H13" s="201"/>
      <c r="I13" s="201"/>
      <c r="J13" s="201"/>
      <c r="K13" s="201"/>
    </row>
    <row r="14" spans="2:11" ht="6.75" customHeight="1" x14ac:dyDescent="0.25">
      <c r="B14" s="75"/>
      <c r="C14" s="75"/>
      <c r="D14" s="75"/>
      <c r="E14" s="75"/>
      <c r="F14" s="75"/>
      <c r="G14" s="75"/>
      <c r="H14" s="77"/>
      <c r="I14" s="76"/>
      <c r="J14" s="76"/>
      <c r="K14" s="76"/>
    </row>
    <row r="15" spans="2:11" ht="15" customHeight="1" x14ac:dyDescent="0.25">
      <c r="B15" s="203" t="s">
        <v>150</v>
      </c>
      <c r="C15" s="203"/>
      <c r="D15" s="203"/>
      <c r="E15" s="203"/>
      <c r="F15" s="203"/>
      <c r="G15" s="203"/>
      <c r="H15" s="203"/>
      <c r="I15" s="203"/>
      <c r="J15" s="203"/>
      <c r="K15" s="203"/>
    </row>
    <row r="16" spans="2:11" ht="6" customHeight="1" thickBot="1" x14ac:dyDescent="0.3"/>
    <row r="17" spans="2:11" ht="15.75" thickBot="1" x14ac:dyDescent="0.3">
      <c r="B17" s="217" t="s">
        <v>104</v>
      </c>
      <c r="C17" s="218"/>
      <c r="D17" s="218"/>
      <c r="E17" s="218"/>
      <c r="F17" s="218"/>
      <c r="G17" s="219"/>
      <c r="H17" s="76"/>
      <c r="I17" s="78"/>
      <c r="J17" s="78"/>
      <c r="K17" s="78"/>
    </row>
    <row r="18" spans="2:11" x14ac:dyDescent="0.25">
      <c r="B18" s="110" t="s">
        <v>105</v>
      </c>
      <c r="C18" s="111" t="s">
        <v>106</v>
      </c>
      <c r="D18" s="122"/>
      <c r="E18" s="122"/>
      <c r="F18" s="122"/>
      <c r="G18" s="123"/>
      <c r="H18" s="76"/>
      <c r="I18" s="78"/>
      <c r="J18" s="78"/>
      <c r="K18" s="78"/>
    </row>
    <row r="19" spans="2:11" ht="16.5" x14ac:dyDescent="0.3">
      <c r="B19" s="214" t="s">
        <v>107</v>
      </c>
      <c r="C19" s="215"/>
      <c r="D19" s="215"/>
      <c r="E19" s="215"/>
      <c r="F19" s="112">
        <v>450</v>
      </c>
      <c r="G19" s="113" t="s">
        <v>137</v>
      </c>
      <c r="H19" s="76"/>
      <c r="I19" s="78"/>
      <c r="J19" s="78"/>
      <c r="K19" s="78"/>
    </row>
    <row r="20" spans="2:11" ht="16.5" x14ac:dyDescent="0.3">
      <c r="B20" s="214" t="s">
        <v>108</v>
      </c>
      <c r="C20" s="215"/>
      <c r="D20" s="215"/>
      <c r="E20" s="215"/>
      <c r="F20" s="112">
        <f>F19-25</f>
        <v>425</v>
      </c>
      <c r="G20" s="113" t="s">
        <v>137</v>
      </c>
      <c r="H20" s="76"/>
      <c r="I20" s="78"/>
      <c r="J20" s="78"/>
      <c r="K20" s="78"/>
    </row>
    <row r="21" spans="2:11" ht="16.5" x14ac:dyDescent="0.3">
      <c r="B21" s="214" t="s">
        <v>109</v>
      </c>
      <c r="C21" s="215"/>
      <c r="D21" s="215"/>
      <c r="E21" s="215"/>
      <c r="F21" s="114">
        <f>F19*(1.25+0.02)</f>
        <v>571.5</v>
      </c>
      <c r="G21" s="113" t="s">
        <v>137</v>
      </c>
      <c r="H21" s="76"/>
      <c r="I21" s="78"/>
      <c r="J21" s="78"/>
      <c r="K21" s="78"/>
    </row>
    <row r="22" spans="2:11" ht="16.5" x14ac:dyDescent="0.3">
      <c r="B22" s="214" t="s">
        <v>110</v>
      </c>
      <c r="C22" s="215"/>
      <c r="D22" s="215"/>
      <c r="E22" s="215"/>
      <c r="F22" s="112">
        <v>540</v>
      </c>
      <c r="G22" s="113" t="s">
        <v>137</v>
      </c>
      <c r="H22" s="76"/>
      <c r="K22" s="78"/>
    </row>
    <row r="23" spans="2:11" ht="15.75" x14ac:dyDescent="0.3">
      <c r="B23" s="204" t="s">
        <v>111</v>
      </c>
      <c r="C23" s="205"/>
      <c r="D23" s="205"/>
      <c r="E23" s="205"/>
      <c r="F23" s="115">
        <v>7.4999999999999997E-2</v>
      </c>
      <c r="G23" s="113"/>
      <c r="H23" s="76"/>
      <c r="I23" s="78"/>
      <c r="J23" s="78"/>
      <c r="K23" s="78"/>
    </row>
    <row r="24" spans="2:11" ht="15.75" x14ac:dyDescent="0.3">
      <c r="B24" s="204" t="s">
        <v>112</v>
      </c>
      <c r="C24" s="205"/>
      <c r="D24" s="205"/>
      <c r="E24" s="205"/>
      <c r="F24" s="116">
        <v>0.06</v>
      </c>
      <c r="G24" s="117"/>
      <c r="H24" s="76"/>
      <c r="I24" s="18"/>
      <c r="J24" s="18"/>
      <c r="K24" s="78"/>
    </row>
    <row r="25" spans="2:11" ht="15.75" x14ac:dyDescent="0.3">
      <c r="B25" s="204" t="s">
        <v>113</v>
      </c>
      <c r="C25" s="205"/>
      <c r="D25" s="205"/>
      <c r="E25" s="205"/>
      <c r="F25" s="118">
        <v>1.1299999999999999</v>
      </c>
      <c r="G25" s="119"/>
      <c r="H25" s="76"/>
      <c r="I25" s="78"/>
      <c r="J25" s="78"/>
      <c r="K25" s="78"/>
    </row>
    <row r="26" spans="2:11" ht="16.5" thickBot="1" x14ac:dyDescent="0.35">
      <c r="B26" s="206" t="s">
        <v>114</v>
      </c>
      <c r="C26" s="207"/>
      <c r="D26" s="207"/>
      <c r="E26" s="207"/>
      <c r="F26" s="120">
        <v>1.37</v>
      </c>
      <c r="G26" s="121"/>
      <c r="H26" s="76"/>
      <c r="I26" s="78"/>
      <c r="J26" s="78"/>
      <c r="K26" s="78"/>
    </row>
    <row r="27" spans="2:11" ht="7.5" customHeight="1" thickBot="1" x14ac:dyDescent="0.3">
      <c r="B27" s="76"/>
      <c r="C27" s="76"/>
      <c r="D27" s="76"/>
      <c r="E27" s="76"/>
      <c r="F27" s="76"/>
      <c r="G27" s="76"/>
      <c r="H27" s="76"/>
      <c r="I27" s="78"/>
      <c r="J27" s="78"/>
      <c r="K27" s="78"/>
    </row>
    <row r="28" spans="2:11" ht="15.75" thickBot="1" x14ac:dyDescent="0.3">
      <c r="B28" s="208" t="s">
        <v>115</v>
      </c>
      <c r="C28" s="209"/>
      <c r="D28" s="209"/>
      <c r="E28" s="209"/>
      <c r="F28" s="210"/>
      <c r="G28" s="211" t="s">
        <v>116</v>
      </c>
      <c r="H28" s="212"/>
      <c r="I28" s="212"/>
      <c r="J28" s="212"/>
      <c r="K28" s="213"/>
    </row>
    <row r="29" spans="2:11" ht="32.25" thickBot="1" x14ac:dyDescent="0.3">
      <c r="B29" s="99" t="s">
        <v>117</v>
      </c>
      <c r="C29" s="93"/>
      <c r="D29" s="92" t="s">
        <v>138</v>
      </c>
      <c r="E29" s="92" t="s">
        <v>139</v>
      </c>
      <c r="F29" s="92" t="s">
        <v>118</v>
      </c>
      <c r="G29" s="94" t="s">
        <v>119</v>
      </c>
      <c r="H29" s="94" t="s">
        <v>120</v>
      </c>
      <c r="I29" s="108" t="s">
        <v>140</v>
      </c>
      <c r="J29" s="91" t="s">
        <v>121</v>
      </c>
      <c r="K29" s="95" t="s">
        <v>147</v>
      </c>
    </row>
    <row r="30" spans="2:11" ht="16.5" thickTop="1" thickBot="1" x14ac:dyDescent="0.3">
      <c r="B30" s="100" t="s">
        <v>127</v>
      </c>
      <c r="C30" s="79" t="s">
        <v>122</v>
      </c>
      <c r="D30" s="73">
        <v>479.7</v>
      </c>
      <c r="E30" s="73">
        <v>543.9</v>
      </c>
      <c r="F30" s="74">
        <v>0.105</v>
      </c>
      <c r="G30" s="80" t="str">
        <f>IF(D30="","",IF(D30&gt;$F$20,"soddisfatto","non soddisfatto"))</f>
        <v>soddisfatto</v>
      </c>
      <c r="H30" s="81" t="str">
        <f>IF(D30="","",IF(D30&lt;$F$21,"soddisfatto","non soddisfatto"))</f>
        <v>soddisfatto</v>
      </c>
      <c r="I30" s="82" t="str">
        <f>IF(D30="","",IF((ROUND((E30/D30),2))&lt;$F$26,IF((ROUND((E30/D30),2))&gt;=$F$25,"soddisfatto","non soddisfatto"),"non soddisfatto"))</f>
        <v>soddisfatto</v>
      </c>
      <c r="J30" s="83" t="str">
        <f>IF(D30="","",IF(F30&gt;$F$24,"soddisfatto","non soddisfatto"))</f>
        <v>soddisfatto</v>
      </c>
      <c r="K30" s="125" t="s">
        <v>141</v>
      </c>
    </row>
    <row r="31" spans="2:11" ht="16.5" thickTop="1" thickBot="1" x14ac:dyDescent="0.3">
      <c r="B31" s="131" t="s">
        <v>142</v>
      </c>
      <c r="C31" s="79" t="s">
        <v>123</v>
      </c>
      <c r="D31" s="73">
        <v>474.9</v>
      </c>
      <c r="E31" s="73">
        <v>542.6</v>
      </c>
      <c r="F31" s="74">
        <v>6.7000000000000004E-2</v>
      </c>
      <c r="G31" s="80" t="str">
        <f t="shared" ref="G31:G32" si="0">IF(D31="","",IF(D31&gt;$F$20,"soddisfatto","non soddisfatto"))</f>
        <v>soddisfatto</v>
      </c>
      <c r="H31" s="81" t="str">
        <f t="shared" ref="H31:H32" si="1">IF(D31="","",IF(D31&lt;$F$21,"soddisfatto","non soddisfatto"))</f>
        <v>soddisfatto</v>
      </c>
      <c r="I31" s="82" t="str">
        <f t="shared" ref="I31:I32" si="2">IF(D31="","",IF((ROUND((E31/D31),2))&lt;$F$26,IF((ROUND((E31/D31),2))&gt;=$F$25,"soddisfatto","non soddisfatto"),"non soddisfatto"))</f>
        <v>soddisfatto</v>
      </c>
      <c r="J31" s="83" t="str">
        <f t="shared" ref="J31:J32" si="3">IF(D31="","",IF(F31&gt;$F$24,"soddisfatto","non soddisfatto"))</f>
        <v>soddisfatto</v>
      </c>
      <c r="K31" s="125" t="s">
        <v>141</v>
      </c>
    </row>
    <row r="32" spans="2:11" ht="16.5" thickTop="1" thickBot="1" x14ac:dyDescent="0.3">
      <c r="B32" s="96"/>
      <c r="C32" s="84" t="s">
        <v>124</v>
      </c>
      <c r="D32" s="103">
        <v>478.8</v>
      </c>
      <c r="E32" s="103">
        <v>542.1</v>
      </c>
      <c r="F32" s="104">
        <v>7.4999999999999997E-2</v>
      </c>
      <c r="G32" s="85" t="str">
        <f t="shared" si="0"/>
        <v>soddisfatto</v>
      </c>
      <c r="H32" s="86" t="str">
        <f t="shared" si="1"/>
        <v>soddisfatto</v>
      </c>
      <c r="I32" s="87" t="str">
        <f t="shared" si="2"/>
        <v>soddisfatto</v>
      </c>
      <c r="J32" s="88" t="str">
        <f t="shared" si="3"/>
        <v>soddisfatto</v>
      </c>
      <c r="K32" s="125" t="s">
        <v>141</v>
      </c>
    </row>
    <row r="33" spans="2:11" ht="32.25" thickBot="1" x14ac:dyDescent="0.3">
      <c r="B33" s="102" t="s">
        <v>117</v>
      </c>
      <c r="C33" s="94"/>
      <c r="D33" s="94" t="s">
        <v>138</v>
      </c>
      <c r="E33" s="94" t="s">
        <v>139</v>
      </c>
      <c r="F33" s="94" t="s">
        <v>118</v>
      </c>
      <c r="G33" s="94" t="s">
        <v>119</v>
      </c>
      <c r="H33" s="94" t="s">
        <v>120</v>
      </c>
      <c r="I33" s="108" t="s">
        <v>140</v>
      </c>
      <c r="J33" s="91" t="s">
        <v>121</v>
      </c>
      <c r="K33" s="95" t="s">
        <v>147</v>
      </c>
    </row>
    <row r="34" spans="2:11" ht="16.5" thickTop="1" thickBot="1" x14ac:dyDescent="0.3">
      <c r="B34" s="100" t="s">
        <v>128</v>
      </c>
      <c r="C34" s="89" t="s">
        <v>122</v>
      </c>
      <c r="D34" s="73">
        <v>502.5</v>
      </c>
      <c r="E34" s="73">
        <v>619.9</v>
      </c>
      <c r="F34" s="74">
        <v>7.9100000000000004E-2</v>
      </c>
      <c r="G34" s="81" t="str">
        <f t="shared" ref="G34:G36" si="4">IF(D34="","",IF(D34&gt;$F$20,"soddisfatto","non soddisfatto"))</f>
        <v>soddisfatto</v>
      </c>
      <c r="H34" s="81" t="str">
        <f t="shared" ref="H34:H36" si="5">IF(D34="","",IF(D34&lt;$F$21,"soddisfatto","non soddisfatto"))</f>
        <v>soddisfatto</v>
      </c>
      <c r="I34" s="81" t="str">
        <f t="shared" ref="I34:I36" si="6">IF(D34="","",IF((ROUND((E34/D34),2))&lt;$F$26,IF((ROUND((E34/D34),2))&gt;=$F$25,"soddisfatto","non soddisfatto"),"non soddisfatto"))</f>
        <v>soddisfatto</v>
      </c>
      <c r="J34" s="83" t="str">
        <f t="shared" ref="J34:J36" si="7">IF(D34="","",IF(F34&gt;$F$24,"soddisfatto","non soddisfatto"))</f>
        <v>soddisfatto</v>
      </c>
      <c r="K34" s="125" t="s">
        <v>141</v>
      </c>
    </row>
    <row r="35" spans="2:11" ht="16.5" thickTop="1" thickBot="1" x14ac:dyDescent="0.3">
      <c r="B35" s="131" t="s">
        <v>143</v>
      </c>
      <c r="C35" s="89" t="s">
        <v>123</v>
      </c>
      <c r="D35" s="73">
        <v>506.5</v>
      </c>
      <c r="E35" s="73">
        <v>626.1</v>
      </c>
      <c r="F35" s="74">
        <v>0.14410000000000001</v>
      </c>
      <c r="G35" s="81" t="str">
        <f t="shared" si="4"/>
        <v>soddisfatto</v>
      </c>
      <c r="H35" s="81" t="str">
        <f t="shared" si="5"/>
        <v>soddisfatto</v>
      </c>
      <c r="I35" s="81" t="str">
        <f t="shared" si="6"/>
        <v>soddisfatto</v>
      </c>
      <c r="J35" s="83" t="str">
        <f t="shared" si="7"/>
        <v>soddisfatto</v>
      </c>
      <c r="K35" s="125" t="s">
        <v>141</v>
      </c>
    </row>
    <row r="36" spans="2:11" ht="16.5" thickTop="1" thickBot="1" x14ac:dyDescent="0.3">
      <c r="B36" s="96"/>
      <c r="C36" s="90" t="s">
        <v>124</v>
      </c>
      <c r="D36" s="103">
        <v>503.8</v>
      </c>
      <c r="E36" s="103">
        <v>619.1</v>
      </c>
      <c r="F36" s="104">
        <v>0.15010000000000001</v>
      </c>
      <c r="G36" s="86" t="str">
        <f t="shared" si="4"/>
        <v>soddisfatto</v>
      </c>
      <c r="H36" s="86" t="str">
        <f t="shared" si="5"/>
        <v>soddisfatto</v>
      </c>
      <c r="I36" s="86" t="str">
        <f t="shared" si="6"/>
        <v>soddisfatto</v>
      </c>
      <c r="J36" s="88" t="str">
        <f t="shared" si="7"/>
        <v>soddisfatto</v>
      </c>
      <c r="K36" s="125" t="s">
        <v>141</v>
      </c>
    </row>
    <row r="37" spans="2:11" ht="32.25" thickBot="1" x14ac:dyDescent="0.3">
      <c r="B37" s="102" t="s">
        <v>117</v>
      </c>
      <c r="C37" s="94"/>
      <c r="D37" s="94" t="s">
        <v>138</v>
      </c>
      <c r="E37" s="94" t="s">
        <v>139</v>
      </c>
      <c r="F37" s="94" t="s">
        <v>118</v>
      </c>
      <c r="G37" s="94" t="s">
        <v>119</v>
      </c>
      <c r="H37" s="94" t="s">
        <v>120</v>
      </c>
      <c r="I37" s="108" t="s">
        <v>140</v>
      </c>
      <c r="J37" s="91" t="s">
        <v>121</v>
      </c>
      <c r="K37" s="95" t="s">
        <v>147</v>
      </c>
    </row>
    <row r="38" spans="2:11" ht="16.5" thickTop="1" thickBot="1" x14ac:dyDescent="0.3">
      <c r="B38" s="100" t="s">
        <v>129</v>
      </c>
      <c r="C38" s="89" t="s">
        <v>122</v>
      </c>
      <c r="D38" s="73">
        <v>532.79999999999995</v>
      </c>
      <c r="E38" s="73">
        <v>645.1</v>
      </c>
      <c r="F38" s="74">
        <v>0.107</v>
      </c>
      <c r="G38" s="81" t="str">
        <f t="shared" ref="G38:G40" si="8">IF(D38="","",IF(D38&gt;$F$20,"soddisfatto","non soddisfatto"))</f>
        <v>soddisfatto</v>
      </c>
      <c r="H38" s="81" t="str">
        <f t="shared" ref="H38:H40" si="9">IF(D38="","",IF(D38&lt;$F$21,"soddisfatto","non soddisfatto"))</f>
        <v>soddisfatto</v>
      </c>
      <c r="I38" s="81" t="str">
        <f t="shared" ref="I38:I40" si="10">IF(D38="","",IF((ROUND((E38/D38),2))&lt;$F$26,IF((ROUND((E38/D38),2))&gt;=$F$25,"soddisfatto","non soddisfatto"),"non soddisfatto"))</f>
        <v>soddisfatto</v>
      </c>
      <c r="J38" s="83" t="str">
        <f t="shared" ref="J38:J40" si="11">IF(D38="","",IF(F38&gt;$F$24,"soddisfatto","non soddisfatto"))</f>
        <v>soddisfatto</v>
      </c>
      <c r="K38" s="125" t="s">
        <v>141</v>
      </c>
    </row>
    <row r="39" spans="2:11" ht="16.5" thickTop="1" thickBot="1" x14ac:dyDescent="0.3">
      <c r="B39" s="131" t="s">
        <v>146</v>
      </c>
      <c r="C39" s="89" t="s">
        <v>123</v>
      </c>
      <c r="D39" s="73">
        <v>517.20000000000005</v>
      </c>
      <c r="E39" s="73">
        <v>640.4</v>
      </c>
      <c r="F39" s="74">
        <v>0.121</v>
      </c>
      <c r="G39" s="81" t="str">
        <f t="shared" si="8"/>
        <v>soddisfatto</v>
      </c>
      <c r="H39" s="81" t="str">
        <f t="shared" si="9"/>
        <v>soddisfatto</v>
      </c>
      <c r="I39" s="81" t="str">
        <f t="shared" si="10"/>
        <v>soddisfatto</v>
      </c>
      <c r="J39" s="83" t="str">
        <f t="shared" si="11"/>
        <v>soddisfatto</v>
      </c>
      <c r="K39" s="125" t="s">
        <v>141</v>
      </c>
    </row>
    <row r="40" spans="2:11" ht="16.5" thickTop="1" thickBot="1" x14ac:dyDescent="0.3">
      <c r="B40" s="96"/>
      <c r="C40" s="90" t="s">
        <v>124</v>
      </c>
      <c r="D40" s="103">
        <v>535.70000000000005</v>
      </c>
      <c r="E40" s="103">
        <v>646.20000000000005</v>
      </c>
      <c r="F40" s="104">
        <v>9.9000000000000005E-2</v>
      </c>
      <c r="G40" s="86" t="str">
        <f t="shared" si="8"/>
        <v>soddisfatto</v>
      </c>
      <c r="H40" s="86" t="str">
        <f t="shared" si="9"/>
        <v>soddisfatto</v>
      </c>
      <c r="I40" s="86" t="str">
        <f t="shared" si="10"/>
        <v>soddisfatto</v>
      </c>
      <c r="J40" s="88" t="str">
        <f t="shared" si="11"/>
        <v>soddisfatto</v>
      </c>
      <c r="K40" s="125" t="s">
        <v>141</v>
      </c>
    </row>
    <row r="41" spans="2:11" ht="32.25" thickBot="1" x14ac:dyDescent="0.3">
      <c r="B41" s="102" t="s">
        <v>117</v>
      </c>
      <c r="C41" s="94"/>
      <c r="D41" s="94" t="s">
        <v>138</v>
      </c>
      <c r="E41" s="94" t="s">
        <v>139</v>
      </c>
      <c r="F41" s="94" t="s">
        <v>118</v>
      </c>
      <c r="G41" s="94" t="s">
        <v>119</v>
      </c>
      <c r="H41" s="94" t="s">
        <v>120</v>
      </c>
      <c r="I41" s="108" t="s">
        <v>140</v>
      </c>
      <c r="J41" s="91" t="s">
        <v>121</v>
      </c>
      <c r="K41" s="95" t="s">
        <v>147</v>
      </c>
    </row>
    <row r="42" spans="2:11" ht="16.5" thickTop="1" thickBot="1" x14ac:dyDescent="0.3">
      <c r="B42" s="100" t="s">
        <v>130</v>
      </c>
      <c r="C42" s="89" t="s">
        <v>122</v>
      </c>
      <c r="D42" s="73">
        <v>479.7</v>
      </c>
      <c r="E42" s="73">
        <v>543.9</v>
      </c>
      <c r="F42" s="74">
        <v>0.14099999999999999</v>
      </c>
      <c r="G42" s="81" t="str">
        <f t="shared" ref="G42:G44" si="12">IF(D42="","",IF(D42&gt;$F$20,"soddisfatto","non soddisfatto"))</f>
        <v>soddisfatto</v>
      </c>
      <c r="H42" s="81" t="str">
        <f t="shared" ref="H42:H44" si="13">IF(D42="","",IF(D42&lt;$F$21,"soddisfatto","non soddisfatto"))</f>
        <v>soddisfatto</v>
      </c>
      <c r="I42" s="82" t="str">
        <f t="shared" ref="I42:I44" si="14">IF(D42="","",IF((ROUND((E42/D42),2))&lt;$F$26,IF((ROUND((E42/D42),2))&gt;=$F$25,"soddisfatto","non soddisfatto"),"non soddisfatto"))</f>
        <v>soddisfatto</v>
      </c>
      <c r="J42" s="83" t="str">
        <f t="shared" ref="J42:J44" si="15">IF(D42="","",IF(F42&gt;$F$24,"soddisfatto","non soddisfatto"))</f>
        <v>soddisfatto</v>
      </c>
      <c r="K42" s="125" t="s">
        <v>141</v>
      </c>
    </row>
    <row r="43" spans="2:11" ht="16.5" thickTop="1" thickBot="1" x14ac:dyDescent="0.3">
      <c r="B43" s="131" t="s">
        <v>144</v>
      </c>
      <c r="C43" s="89" t="s">
        <v>123</v>
      </c>
      <c r="D43" s="73">
        <v>474.9</v>
      </c>
      <c r="E43" s="73">
        <v>542.6</v>
      </c>
      <c r="F43" s="74">
        <v>0.14499999999999999</v>
      </c>
      <c r="G43" s="81" t="str">
        <f t="shared" si="12"/>
        <v>soddisfatto</v>
      </c>
      <c r="H43" s="81" t="str">
        <f t="shared" si="13"/>
        <v>soddisfatto</v>
      </c>
      <c r="I43" s="82" t="str">
        <f t="shared" si="14"/>
        <v>soddisfatto</v>
      </c>
      <c r="J43" s="83" t="str">
        <f t="shared" si="15"/>
        <v>soddisfatto</v>
      </c>
      <c r="K43" s="125" t="s">
        <v>141</v>
      </c>
    </row>
    <row r="44" spans="2:11" ht="16.5" thickTop="1" thickBot="1" x14ac:dyDescent="0.3">
      <c r="B44" s="96"/>
      <c r="C44" s="90" t="s">
        <v>124</v>
      </c>
      <c r="D44" s="103">
        <v>478.8</v>
      </c>
      <c r="E44" s="103">
        <v>542.1</v>
      </c>
      <c r="F44" s="104">
        <v>0.115</v>
      </c>
      <c r="G44" s="86" t="str">
        <f t="shared" si="12"/>
        <v>soddisfatto</v>
      </c>
      <c r="H44" s="86" t="str">
        <f t="shared" si="13"/>
        <v>soddisfatto</v>
      </c>
      <c r="I44" s="87" t="str">
        <f t="shared" si="14"/>
        <v>soddisfatto</v>
      </c>
      <c r="J44" s="88" t="str">
        <f t="shared" si="15"/>
        <v>soddisfatto</v>
      </c>
      <c r="K44" s="125" t="s">
        <v>141</v>
      </c>
    </row>
    <row r="45" spans="2:11" ht="32.25" thickBot="1" x14ac:dyDescent="0.3">
      <c r="B45" s="102" t="s">
        <v>117</v>
      </c>
      <c r="C45" s="94"/>
      <c r="D45" s="94" t="s">
        <v>138</v>
      </c>
      <c r="E45" s="94" t="s">
        <v>139</v>
      </c>
      <c r="F45" s="94" t="s">
        <v>118</v>
      </c>
      <c r="G45" s="94" t="s">
        <v>119</v>
      </c>
      <c r="H45" s="94" t="s">
        <v>120</v>
      </c>
      <c r="I45" s="108" t="s">
        <v>140</v>
      </c>
      <c r="J45" s="91" t="s">
        <v>121</v>
      </c>
      <c r="K45" s="95" t="s">
        <v>147</v>
      </c>
    </row>
    <row r="46" spans="2:11" ht="16.5" thickTop="1" thickBot="1" x14ac:dyDescent="0.3">
      <c r="B46" s="100" t="s">
        <v>131</v>
      </c>
      <c r="C46" s="89" t="s">
        <v>122</v>
      </c>
      <c r="D46" s="73">
        <v>466.6</v>
      </c>
      <c r="E46" s="73">
        <v>572.4</v>
      </c>
      <c r="F46" s="74">
        <v>0.12</v>
      </c>
      <c r="G46" s="81" t="str">
        <f t="shared" ref="G46:G48" si="16">IF(D46="","",IF(D46&gt;$F$20,"soddisfatto","non soddisfatto"))</f>
        <v>soddisfatto</v>
      </c>
      <c r="H46" s="81" t="str">
        <f t="shared" ref="H46:H48" si="17">IF(D46="","",IF(D46&lt;$F$21,"soddisfatto","non soddisfatto"))</f>
        <v>soddisfatto</v>
      </c>
      <c r="I46" s="82" t="str">
        <f t="shared" ref="I46:I48" si="18">IF(D46="","",IF((ROUND((E46/D46),2))&lt;$F$26,IF((ROUND((E46/D46),2))&gt;=$F$25,"soddisfatto","non soddisfatto"),"non soddisfatto"))</f>
        <v>soddisfatto</v>
      </c>
      <c r="J46" s="83" t="str">
        <f t="shared" ref="J46:J48" si="19">IF(D46="","",IF(F46&gt;$F$24,"soddisfatto","non soddisfatto"))</f>
        <v>soddisfatto</v>
      </c>
      <c r="K46" s="125" t="s">
        <v>141</v>
      </c>
    </row>
    <row r="47" spans="2:11" ht="16.5" thickTop="1" thickBot="1" x14ac:dyDescent="0.3">
      <c r="B47" s="131" t="s">
        <v>145</v>
      </c>
      <c r="C47" s="89" t="s">
        <v>123</v>
      </c>
      <c r="D47" s="73">
        <v>450</v>
      </c>
      <c r="E47" s="73">
        <v>570.5</v>
      </c>
      <c r="F47" s="74">
        <v>0.11700000000000001</v>
      </c>
      <c r="G47" s="81" t="str">
        <f t="shared" si="16"/>
        <v>soddisfatto</v>
      </c>
      <c r="H47" s="81" t="str">
        <f t="shared" si="17"/>
        <v>soddisfatto</v>
      </c>
      <c r="I47" s="82" t="str">
        <f t="shared" si="18"/>
        <v>soddisfatto</v>
      </c>
      <c r="J47" s="83" t="str">
        <f t="shared" si="19"/>
        <v>soddisfatto</v>
      </c>
      <c r="K47" s="125" t="s">
        <v>141</v>
      </c>
    </row>
    <row r="48" spans="2:11" ht="16.5" thickTop="1" thickBot="1" x14ac:dyDescent="0.3">
      <c r="B48" s="96"/>
      <c r="C48" s="90" t="s">
        <v>124</v>
      </c>
      <c r="D48" s="103">
        <v>453</v>
      </c>
      <c r="E48" s="103">
        <v>571.79999999999995</v>
      </c>
      <c r="F48" s="104">
        <v>0.16700000000000001</v>
      </c>
      <c r="G48" s="86" t="str">
        <f t="shared" si="16"/>
        <v>soddisfatto</v>
      </c>
      <c r="H48" s="86" t="str">
        <f t="shared" si="17"/>
        <v>soddisfatto</v>
      </c>
      <c r="I48" s="87" t="str">
        <f t="shared" si="18"/>
        <v>soddisfatto</v>
      </c>
      <c r="J48" s="88" t="str">
        <f t="shared" si="19"/>
        <v>soddisfatto</v>
      </c>
      <c r="K48" s="125" t="s">
        <v>141</v>
      </c>
    </row>
    <row r="49" spans="2:11" ht="32.25" thickBot="1" x14ac:dyDescent="0.3">
      <c r="B49" s="102" t="s">
        <v>117</v>
      </c>
      <c r="C49" s="94"/>
      <c r="D49" s="94" t="s">
        <v>138</v>
      </c>
      <c r="E49" s="94" t="s">
        <v>139</v>
      </c>
      <c r="F49" s="94" t="s">
        <v>118</v>
      </c>
      <c r="G49" s="94" t="s">
        <v>119</v>
      </c>
      <c r="H49" s="94" t="s">
        <v>120</v>
      </c>
      <c r="I49" s="108" t="s">
        <v>140</v>
      </c>
      <c r="J49" s="91" t="s">
        <v>121</v>
      </c>
      <c r="K49" s="95" t="s">
        <v>147</v>
      </c>
    </row>
    <row r="50" spans="2:11" ht="16.5" thickTop="1" thickBot="1" x14ac:dyDescent="0.3">
      <c r="B50" s="100"/>
      <c r="C50" s="89" t="s">
        <v>122</v>
      </c>
      <c r="D50" s="73"/>
      <c r="E50" s="73"/>
      <c r="F50" s="74"/>
      <c r="G50" s="81" t="str">
        <f t="shared" ref="G50:G52" si="20">IF(D50="","",IF(D50&gt;$F$20,"soddisfatto","non soddisfatto"))</f>
        <v/>
      </c>
      <c r="H50" s="81" t="str">
        <f t="shared" ref="H50:H52" si="21">IF(D50="","",IF(D50&lt;$F$21,"soddisfatto","non soddisfatto"))</f>
        <v/>
      </c>
      <c r="I50" s="81" t="str">
        <f t="shared" ref="I50:I52" si="22">IF(D50="","",IF((ROUND((E50/D50),2))&lt;$F$26,IF((ROUND((E50/D50),2))&gt;=$F$25,"soddisfatto","non soddisfatto"),"non soddisfatto"))</f>
        <v/>
      </c>
      <c r="J50" s="83" t="str">
        <f t="shared" ref="J50:J52" si="23">IF(D50="","",IF(F50&gt;$F$24,"soddisfatto","non soddisfatto"))</f>
        <v/>
      </c>
      <c r="K50" s="125"/>
    </row>
    <row r="51" spans="2:11" ht="16.5" thickTop="1" thickBot="1" x14ac:dyDescent="0.3">
      <c r="B51" s="101"/>
      <c r="C51" s="89" t="s">
        <v>123</v>
      </c>
      <c r="D51" s="73"/>
      <c r="E51" s="73"/>
      <c r="F51" s="74"/>
      <c r="G51" s="81" t="str">
        <f t="shared" si="20"/>
        <v/>
      </c>
      <c r="H51" s="81" t="str">
        <f t="shared" si="21"/>
        <v/>
      </c>
      <c r="I51" s="81" t="str">
        <f t="shared" si="22"/>
        <v/>
      </c>
      <c r="J51" s="83" t="str">
        <f t="shared" si="23"/>
        <v/>
      </c>
      <c r="K51" s="125"/>
    </row>
    <row r="52" spans="2:11" ht="16.5" thickTop="1" thickBot="1" x14ac:dyDescent="0.3">
      <c r="B52" s="96"/>
      <c r="C52" s="90" t="s">
        <v>124</v>
      </c>
      <c r="D52" s="103"/>
      <c r="E52" s="103"/>
      <c r="F52" s="104"/>
      <c r="G52" s="86" t="str">
        <f t="shared" si="20"/>
        <v/>
      </c>
      <c r="H52" s="86" t="str">
        <f t="shared" si="21"/>
        <v/>
      </c>
      <c r="I52" s="86" t="str">
        <f t="shared" si="22"/>
        <v/>
      </c>
      <c r="J52" s="88" t="str">
        <f t="shared" si="23"/>
        <v/>
      </c>
      <c r="K52" s="125"/>
    </row>
    <row r="53" spans="2:11" ht="32.25" thickBot="1" x14ac:dyDescent="0.3">
      <c r="B53" s="102" t="s">
        <v>117</v>
      </c>
      <c r="C53" s="94"/>
      <c r="D53" s="94" t="s">
        <v>138</v>
      </c>
      <c r="E53" s="94" t="s">
        <v>139</v>
      </c>
      <c r="F53" s="94" t="s">
        <v>118</v>
      </c>
      <c r="G53" s="94" t="s">
        <v>119</v>
      </c>
      <c r="H53" s="94" t="s">
        <v>120</v>
      </c>
      <c r="I53" s="108" t="s">
        <v>140</v>
      </c>
      <c r="J53" s="91" t="s">
        <v>121</v>
      </c>
      <c r="K53" s="95" t="s">
        <v>147</v>
      </c>
    </row>
    <row r="54" spans="2:11" ht="16.5" thickTop="1" thickBot="1" x14ac:dyDescent="0.3">
      <c r="B54" s="100"/>
      <c r="C54" s="89" t="s">
        <v>122</v>
      </c>
      <c r="D54" s="73"/>
      <c r="E54" s="73"/>
      <c r="F54" s="74"/>
      <c r="G54" s="81" t="str">
        <f t="shared" ref="G54:G56" si="24">IF(D54="","",IF(D54&gt;$F$20,"soddisfatto","non soddisfatto"))</f>
        <v/>
      </c>
      <c r="H54" s="81" t="str">
        <f t="shared" ref="H54:H56" si="25">IF(D54="","",IF(D54&lt;$F$21,"soddisfatto","non soddisfatto"))</f>
        <v/>
      </c>
      <c r="I54" s="81" t="str">
        <f t="shared" ref="I54:I56" si="26">IF(D54="","",IF((ROUND((E54/D54),2))&lt;$F$26,IF((ROUND((E54/D54),2))&gt;=$F$25,"soddisfatto","non soddisfatto"),"non soddisfatto"))</f>
        <v/>
      </c>
      <c r="J54" s="83" t="str">
        <f t="shared" ref="J54:J56" si="27">IF(D54="","",IF(F54&gt;$F$24,"soddisfatto","non soddisfatto"))</f>
        <v/>
      </c>
      <c r="K54" s="125"/>
    </row>
    <row r="55" spans="2:11" ht="16.5" thickTop="1" thickBot="1" x14ac:dyDescent="0.3">
      <c r="B55" s="101"/>
      <c r="C55" s="89" t="s">
        <v>123</v>
      </c>
      <c r="D55" s="73"/>
      <c r="E55" s="73"/>
      <c r="F55" s="74"/>
      <c r="G55" s="81" t="str">
        <f t="shared" si="24"/>
        <v/>
      </c>
      <c r="H55" s="81" t="str">
        <f t="shared" si="25"/>
        <v/>
      </c>
      <c r="I55" s="81" t="str">
        <f t="shared" si="26"/>
        <v/>
      </c>
      <c r="J55" s="83" t="str">
        <f t="shared" si="27"/>
        <v/>
      </c>
      <c r="K55" s="125"/>
    </row>
    <row r="56" spans="2:11" ht="16.5" thickTop="1" thickBot="1" x14ac:dyDescent="0.3">
      <c r="B56" s="96"/>
      <c r="C56" s="90" t="s">
        <v>124</v>
      </c>
      <c r="D56" s="103"/>
      <c r="E56" s="103"/>
      <c r="F56" s="104"/>
      <c r="G56" s="86" t="str">
        <f t="shared" si="24"/>
        <v/>
      </c>
      <c r="H56" s="86" t="str">
        <f t="shared" si="25"/>
        <v/>
      </c>
      <c r="I56" s="86" t="str">
        <f t="shared" si="26"/>
        <v/>
      </c>
      <c r="J56" s="88" t="str">
        <f t="shared" si="27"/>
        <v/>
      </c>
      <c r="K56" s="125"/>
    </row>
    <row r="57" spans="2:11" ht="32.25" thickBot="1" x14ac:dyDescent="0.3">
      <c r="B57" s="102" t="s">
        <v>117</v>
      </c>
      <c r="C57" s="94"/>
      <c r="D57" s="94" t="s">
        <v>138</v>
      </c>
      <c r="E57" s="94" t="s">
        <v>139</v>
      </c>
      <c r="F57" s="94" t="s">
        <v>118</v>
      </c>
      <c r="G57" s="94" t="s">
        <v>119</v>
      </c>
      <c r="H57" s="94" t="s">
        <v>120</v>
      </c>
      <c r="I57" s="108" t="s">
        <v>140</v>
      </c>
      <c r="J57" s="91" t="s">
        <v>121</v>
      </c>
      <c r="K57" s="95" t="s">
        <v>147</v>
      </c>
    </row>
    <row r="58" spans="2:11" ht="16.5" thickTop="1" thickBot="1" x14ac:dyDescent="0.3">
      <c r="B58" s="100"/>
      <c r="C58" s="89" t="s">
        <v>122</v>
      </c>
      <c r="D58" s="73"/>
      <c r="E58" s="73"/>
      <c r="F58" s="74"/>
      <c r="G58" s="81" t="str">
        <f t="shared" ref="G58:G60" si="28">IF(D58="","",IF(D58&gt;$F$20,"soddisfatto","non soddisfatto"))</f>
        <v/>
      </c>
      <c r="H58" s="81" t="str">
        <f t="shared" ref="H58:H60" si="29">IF(D58="","",IF(D58&lt;$F$21,"soddisfatto","non soddisfatto"))</f>
        <v/>
      </c>
      <c r="I58" s="81" t="str">
        <f t="shared" ref="I58:I60" si="30">IF(D58="","",IF((ROUND((E58/D58),2))&lt;$F$26,IF((ROUND((E58/D58),2))&gt;=$F$25,"soddisfatto","non soddisfatto"),"non soddisfatto"))</f>
        <v/>
      </c>
      <c r="J58" s="83" t="str">
        <f t="shared" ref="J58:J60" si="31">IF(D58="","",IF(F58&gt;$F$24,"soddisfatto","non soddisfatto"))</f>
        <v/>
      </c>
      <c r="K58" s="125"/>
    </row>
    <row r="59" spans="2:11" ht="16.5" thickTop="1" thickBot="1" x14ac:dyDescent="0.3">
      <c r="B59" s="101"/>
      <c r="C59" s="89" t="s">
        <v>123</v>
      </c>
      <c r="D59" s="73"/>
      <c r="E59" s="73"/>
      <c r="F59" s="74"/>
      <c r="G59" s="81" t="str">
        <f t="shared" si="28"/>
        <v/>
      </c>
      <c r="H59" s="81" t="str">
        <f t="shared" si="29"/>
        <v/>
      </c>
      <c r="I59" s="81" t="str">
        <f t="shared" si="30"/>
        <v/>
      </c>
      <c r="J59" s="83" t="str">
        <f t="shared" si="31"/>
        <v/>
      </c>
      <c r="K59" s="125"/>
    </row>
    <row r="60" spans="2:11" ht="16.5" thickTop="1" thickBot="1" x14ac:dyDescent="0.3">
      <c r="B60" s="96"/>
      <c r="C60" s="90" t="s">
        <v>124</v>
      </c>
      <c r="D60" s="103"/>
      <c r="E60" s="103"/>
      <c r="F60" s="104"/>
      <c r="G60" s="86" t="str">
        <f t="shared" si="28"/>
        <v/>
      </c>
      <c r="H60" s="86" t="str">
        <f t="shared" si="29"/>
        <v/>
      </c>
      <c r="I60" s="86" t="str">
        <f t="shared" si="30"/>
        <v/>
      </c>
      <c r="J60" s="88" t="str">
        <f t="shared" si="31"/>
        <v/>
      </c>
      <c r="K60" s="126"/>
    </row>
    <row r="61" spans="2:11" ht="32.25" thickBot="1" x14ac:dyDescent="0.3">
      <c r="B61" s="105" t="s">
        <v>117</v>
      </c>
      <c r="C61" s="97"/>
      <c r="D61" s="97" t="s">
        <v>138</v>
      </c>
      <c r="E61" s="97" t="s">
        <v>139</v>
      </c>
      <c r="F61" s="97" t="s">
        <v>118</v>
      </c>
      <c r="G61" s="97" t="s">
        <v>119</v>
      </c>
      <c r="H61" s="97" t="s">
        <v>120</v>
      </c>
      <c r="I61" s="109" t="s">
        <v>140</v>
      </c>
      <c r="J61" s="106" t="s">
        <v>121</v>
      </c>
      <c r="K61" s="107" t="s">
        <v>147</v>
      </c>
    </row>
    <row r="62" spans="2:11" ht="16.5" thickTop="1" thickBot="1" x14ac:dyDescent="0.3">
      <c r="B62" s="100"/>
      <c r="C62" s="89" t="s">
        <v>122</v>
      </c>
      <c r="D62" s="73"/>
      <c r="E62" s="73"/>
      <c r="F62" s="74"/>
      <c r="G62" s="81" t="str">
        <f t="shared" ref="G62:G64" si="32">IF(D62="","",IF(D62&gt;$F$20,"soddisfatto","non soddisfatto"))</f>
        <v/>
      </c>
      <c r="H62" s="81" t="str">
        <f t="shared" ref="H62:H64" si="33">IF(D62="","",IF(D62&lt;$F$21,"soddisfatto","non soddisfatto"))</f>
        <v/>
      </c>
      <c r="I62" s="81" t="str">
        <f t="shared" ref="I62:I64" si="34">IF(D62="","",IF((ROUND((E62/D62),2))&lt;$F$26,IF((ROUND((E62/D62),2))&gt;=$F$25,"soddisfatto","non soddisfatto"),"non soddisfatto"))</f>
        <v/>
      </c>
      <c r="J62" s="83" t="str">
        <f t="shared" ref="J62:J64" si="35">IF(D62="","",IF(F62&gt;$F$24,"soddisfatto","non soddisfatto"))</f>
        <v/>
      </c>
      <c r="K62" s="125"/>
    </row>
    <row r="63" spans="2:11" ht="16.5" thickTop="1" thickBot="1" x14ac:dyDescent="0.3">
      <c r="B63" s="101"/>
      <c r="C63" s="89" t="s">
        <v>123</v>
      </c>
      <c r="D63" s="73"/>
      <c r="E63" s="73"/>
      <c r="F63" s="74"/>
      <c r="G63" s="81" t="str">
        <f t="shared" si="32"/>
        <v/>
      </c>
      <c r="H63" s="81" t="str">
        <f t="shared" si="33"/>
        <v/>
      </c>
      <c r="I63" s="81" t="str">
        <f t="shared" si="34"/>
        <v/>
      </c>
      <c r="J63" s="83" t="str">
        <f t="shared" si="35"/>
        <v/>
      </c>
      <c r="K63" s="125"/>
    </row>
    <row r="64" spans="2:11" ht="16.5" thickTop="1" thickBot="1" x14ac:dyDescent="0.3">
      <c r="B64" s="96"/>
      <c r="C64" s="90" t="s">
        <v>124</v>
      </c>
      <c r="D64" s="103"/>
      <c r="E64" s="103"/>
      <c r="F64" s="104"/>
      <c r="G64" s="98" t="str">
        <f t="shared" si="32"/>
        <v/>
      </c>
      <c r="H64" s="86" t="str">
        <f t="shared" si="33"/>
        <v/>
      </c>
      <c r="I64" s="86" t="str">
        <f t="shared" si="34"/>
        <v/>
      </c>
      <c r="J64" s="88" t="str">
        <f t="shared" si="35"/>
        <v/>
      </c>
      <c r="K64" s="126"/>
    </row>
    <row r="66" spans="3:11" x14ac:dyDescent="0.25">
      <c r="C66" s="52"/>
      <c r="D66" s="52"/>
      <c r="E66" s="52"/>
      <c r="F66" s="52"/>
      <c r="G66" s="52"/>
      <c r="H66" s="190" t="s">
        <v>53</v>
      </c>
      <c r="I66" s="190"/>
      <c r="J66" s="190"/>
      <c r="K66" s="52"/>
    </row>
    <row r="67" spans="3:11" ht="18" customHeight="1" x14ac:dyDescent="0.25">
      <c r="C67" s="52"/>
      <c r="D67" s="52"/>
      <c r="E67" s="52"/>
      <c r="F67" s="52"/>
      <c r="G67" s="52"/>
      <c r="H67" s="127"/>
      <c r="I67" s="127"/>
      <c r="J67" s="127"/>
      <c r="K67" s="52"/>
    </row>
    <row r="68" spans="3:11" ht="18" customHeight="1" x14ac:dyDescent="0.25">
      <c r="C68" s="52"/>
      <c r="D68" s="52"/>
      <c r="E68" s="52"/>
      <c r="F68" s="52"/>
      <c r="G68" s="52"/>
      <c r="H68" s="71"/>
      <c r="I68" s="71"/>
      <c r="J68" s="71"/>
      <c r="K68" s="52"/>
    </row>
    <row r="69" spans="3:11" x14ac:dyDescent="0.25">
      <c r="C69" s="52"/>
      <c r="D69" s="52"/>
      <c r="E69" s="52"/>
      <c r="F69" s="52"/>
      <c r="G69" s="52"/>
      <c r="H69" s="53"/>
      <c r="I69" s="53"/>
      <c r="J69" s="53"/>
      <c r="K69" s="52"/>
    </row>
  </sheetData>
  <sheetProtection algorithmName="SHA-512" hashValue="zRh+rkaGQWUA/EFwse5UiSjeV0susl33AfhwwV/XDIuDvrOnjA+lPrxtcYJqVxsTPYHPYgjwxuWc55evDwX8Rg==" saltValue="ihlEKpVOR2FlqOMPB30TWw==" spinCount="100000" sheet="1" objects="1" scenarios="1" selectLockedCells="1"/>
  <customSheetViews>
    <customSheetView guid="{3255309A-76D4-40A4-AF41-9779B3B8207E}" showGridLines="0" showRowCol="0" fitToPage="1">
      <selection activeCell="B30" sqref="B30"/>
      <pageMargins left="0.78740157480314965" right="0.59055118110236227" top="0.39370078740157483" bottom="0.39370078740157483" header="0.31496062992125984" footer="0.31496062992125984"/>
      <pageSetup paperSize="9" scale="67" fitToHeight="0" orientation="portrait" horizontalDpi="1200" verticalDpi="1200" r:id="rId1"/>
    </customSheetView>
  </customSheetViews>
  <mergeCells count="16">
    <mergeCell ref="B4:K13"/>
    <mergeCell ref="B2:K2"/>
    <mergeCell ref="H66:J66"/>
    <mergeCell ref="B15:K15"/>
    <mergeCell ref="B25:E25"/>
    <mergeCell ref="B26:E26"/>
    <mergeCell ref="B28:F28"/>
    <mergeCell ref="G28:K28"/>
    <mergeCell ref="B19:E19"/>
    <mergeCell ref="B20:E20"/>
    <mergeCell ref="B21:E21"/>
    <mergeCell ref="B22:E22"/>
    <mergeCell ref="B23:E23"/>
    <mergeCell ref="B24:E24"/>
    <mergeCell ref="B3:K3"/>
    <mergeCell ref="B17:G17"/>
  </mergeCells>
  <conditionalFormatting sqref="G30:I32 K30:K32">
    <cfRule type="cellIs" dxfId="60" priority="28" operator="equal">
      <formula>"soddisfatto"</formula>
    </cfRule>
  </conditionalFormatting>
  <conditionalFormatting sqref="G34:I36">
    <cfRule type="cellIs" dxfId="59" priority="27" operator="equal">
      <formula>"soddisfatto"</formula>
    </cfRule>
  </conditionalFormatting>
  <conditionalFormatting sqref="G38:I40">
    <cfRule type="cellIs" dxfId="58" priority="26" operator="equal">
      <formula>"soddisfatto"</formula>
    </cfRule>
  </conditionalFormatting>
  <conditionalFormatting sqref="G54:I56">
    <cfRule type="cellIs" dxfId="57" priority="23" operator="equal">
      <formula>"soddisfatto"</formula>
    </cfRule>
  </conditionalFormatting>
  <conditionalFormatting sqref="G46:I48">
    <cfRule type="cellIs" dxfId="56" priority="22" operator="equal">
      <formula>"soddisfatto"</formula>
    </cfRule>
  </conditionalFormatting>
  <conditionalFormatting sqref="G58:I60">
    <cfRule type="cellIs" dxfId="55" priority="21" operator="equal">
      <formula>"soddisfatto"</formula>
    </cfRule>
  </conditionalFormatting>
  <conditionalFormatting sqref="G62:I64">
    <cfRule type="cellIs" dxfId="54" priority="20" operator="equal">
      <formula>"soddisfatto"</formula>
    </cfRule>
  </conditionalFormatting>
  <conditionalFormatting sqref="G42:I44">
    <cfRule type="cellIs" dxfId="53" priority="25" operator="equal">
      <formula>"soddisfatto"</formula>
    </cfRule>
  </conditionalFormatting>
  <conditionalFormatting sqref="G50:I52">
    <cfRule type="cellIs" dxfId="52" priority="24" operator="equal">
      <formula>"soddisfatto"</formula>
    </cfRule>
  </conditionalFormatting>
  <conditionalFormatting sqref="J62:J64">
    <cfRule type="cellIs" dxfId="51" priority="11" operator="equal">
      <formula>"soddisfatto"</formula>
    </cfRule>
  </conditionalFormatting>
  <conditionalFormatting sqref="J30:J32">
    <cfRule type="cellIs" dxfId="50" priority="19" operator="equal">
      <formula>"soddisfatto"</formula>
    </cfRule>
  </conditionalFormatting>
  <conditionalFormatting sqref="J34:J36">
    <cfRule type="cellIs" dxfId="49" priority="18" operator="equal">
      <formula>"soddisfatto"</formula>
    </cfRule>
  </conditionalFormatting>
  <conditionalFormatting sqref="J38:J40">
    <cfRule type="cellIs" dxfId="48" priority="17" operator="equal">
      <formula>"soddisfatto"</formula>
    </cfRule>
  </conditionalFormatting>
  <conditionalFormatting sqref="J54:J56">
    <cfRule type="cellIs" dxfId="47" priority="14" operator="equal">
      <formula>"soddisfatto"</formula>
    </cfRule>
  </conditionalFormatting>
  <conditionalFormatting sqref="J46:J48">
    <cfRule type="cellIs" dxfId="46" priority="13" operator="equal">
      <formula>"soddisfatto"</formula>
    </cfRule>
  </conditionalFormatting>
  <conditionalFormatting sqref="J58:J60">
    <cfRule type="cellIs" dxfId="45" priority="12" operator="equal">
      <formula>"soddisfatto"</formula>
    </cfRule>
  </conditionalFormatting>
  <conditionalFormatting sqref="J42:J44">
    <cfRule type="cellIs" dxfId="44" priority="16" operator="equal">
      <formula>"soddisfatto"</formula>
    </cfRule>
  </conditionalFormatting>
  <conditionalFormatting sqref="J50:J52">
    <cfRule type="cellIs" dxfId="43" priority="15" operator="equal">
      <formula>"soddisfatto"</formula>
    </cfRule>
  </conditionalFormatting>
  <conditionalFormatting sqref="K62:K64">
    <cfRule type="cellIs" dxfId="42" priority="2" operator="equal">
      <formula>"soddisfatto"</formula>
    </cfRule>
  </conditionalFormatting>
  <conditionalFormatting sqref="K34:K36">
    <cfRule type="cellIs" dxfId="41" priority="8" operator="equal">
      <formula>"soddisfatto"</formula>
    </cfRule>
  </conditionalFormatting>
  <conditionalFormatting sqref="K38:K40">
    <cfRule type="cellIs" dxfId="40" priority="7" operator="equal">
      <formula>"soddisfatto"</formula>
    </cfRule>
  </conditionalFormatting>
  <conditionalFormatting sqref="K42:K44">
    <cfRule type="cellIs" dxfId="39" priority="6" operator="equal">
      <formula>"soddisfatto"</formula>
    </cfRule>
  </conditionalFormatting>
  <conditionalFormatting sqref="K46:K48">
    <cfRule type="cellIs" dxfId="38" priority="5" operator="equal">
      <formula>"soddisfatto"</formula>
    </cfRule>
  </conditionalFormatting>
  <conditionalFormatting sqref="K54:K56">
    <cfRule type="cellIs" dxfId="37" priority="4" operator="equal">
      <formula>"soddisfatto"</formula>
    </cfRule>
  </conditionalFormatting>
  <conditionalFormatting sqref="K58:K60">
    <cfRule type="cellIs" dxfId="36" priority="3" operator="equal">
      <formula>"soddisfatto"</formula>
    </cfRule>
  </conditionalFormatting>
  <conditionalFormatting sqref="K50:K52">
    <cfRule type="cellIs" dxfId="35" priority="1" operator="equal">
      <formula>"soddisfatto"</formula>
    </cfRule>
  </conditionalFormatting>
  <dataValidations count="2">
    <dataValidation type="list" allowBlank="1" showInputMessage="1" showErrorMessage="1" sqref="B30 B54 B34 B62 B46 B50 B42 B38 B58">
      <formula1>diam</formula1>
    </dataValidation>
    <dataValidation type="list" allowBlank="1" showInputMessage="1" showErrorMessage="1" sqref="K30:K32 K34:K36 K38:K40 K42:K44 K46:K48 K54:K56 K58:K60 K62:K64 K50:K52">
      <formula1>check</formula1>
    </dataValidation>
  </dataValidations>
  <pageMargins left="0.78740157480314965" right="0.59055118110236227" top="0.39370078740157483" bottom="0.39370078740157483" header="0.31496062992125984" footer="0.31496062992125984"/>
  <pageSetup paperSize="9" scale="67" fitToHeight="0" orientation="portrait" horizontalDpi="1200" verticalDpi="12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68"/>
  <sheetViews>
    <sheetView showGridLines="0" showRowColHeaders="0" workbookViewId="0">
      <selection activeCell="B29" sqref="B29"/>
    </sheetView>
  </sheetViews>
  <sheetFormatPr defaultRowHeight="15" x14ac:dyDescent="0.25"/>
  <cols>
    <col min="1" max="1" width="1.7109375" customWidth="1"/>
    <col min="2" max="2" width="14.7109375" customWidth="1"/>
    <col min="3" max="3" width="9.7109375" customWidth="1"/>
    <col min="4" max="4" width="12.42578125" customWidth="1"/>
    <col min="5" max="5" width="12.140625" customWidth="1"/>
    <col min="6" max="6" width="10" customWidth="1"/>
    <col min="7" max="8" width="12.7109375" customWidth="1"/>
    <col min="9" max="9" width="16.140625" customWidth="1"/>
    <col min="10" max="11" width="14.42578125" customWidth="1"/>
  </cols>
  <sheetData>
    <row r="1" spans="2:11" ht="10.5" customHeight="1" x14ac:dyDescent="0.25"/>
    <row r="2" spans="2:11" ht="22.5" customHeight="1" x14ac:dyDescent="0.25">
      <c r="B2" s="202" t="s">
        <v>153</v>
      </c>
      <c r="C2" s="202"/>
      <c r="D2" s="202"/>
      <c r="E2" s="202"/>
      <c r="F2" s="202"/>
      <c r="G2" s="202"/>
      <c r="H2" s="202"/>
      <c r="I2" s="202"/>
      <c r="J2" s="202"/>
      <c r="K2" s="202"/>
    </row>
    <row r="3" spans="2:11" ht="10.5" customHeight="1" x14ac:dyDescent="0.25"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2:11" ht="15" customHeight="1" x14ac:dyDescent="0.25">
      <c r="B4" s="201" t="s">
        <v>149</v>
      </c>
      <c r="C4" s="201"/>
      <c r="D4" s="201"/>
      <c r="E4" s="201"/>
      <c r="F4" s="201"/>
      <c r="G4" s="201"/>
      <c r="H4" s="201"/>
      <c r="I4" s="201"/>
      <c r="J4" s="201"/>
      <c r="K4" s="201"/>
    </row>
    <row r="5" spans="2:11" x14ac:dyDescent="0.25">
      <c r="B5" s="201"/>
      <c r="C5" s="201"/>
      <c r="D5" s="201"/>
      <c r="E5" s="201"/>
      <c r="F5" s="201"/>
      <c r="G5" s="201"/>
      <c r="H5" s="201"/>
      <c r="I5" s="201"/>
      <c r="J5" s="201"/>
      <c r="K5" s="201"/>
    </row>
    <row r="6" spans="2:11" x14ac:dyDescent="0.25">
      <c r="B6" s="201"/>
      <c r="C6" s="201"/>
      <c r="D6" s="201"/>
      <c r="E6" s="201"/>
      <c r="F6" s="201"/>
      <c r="G6" s="201"/>
      <c r="H6" s="201"/>
      <c r="I6" s="201"/>
      <c r="J6" s="201"/>
      <c r="K6" s="201"/>
    </row>
    <row r="7" spans="2:11" x14ac:dyDescent="0.25">
      <c r="B7" s="201"/>
      <c r="C7" s="201"/>
      <c r="D7" s="201"/>
      <c r="E7" s="201"/>
      <c r="F7" s="201"/>
      <c r="G7" s="201"/>
      <c r="H7" s="201"/>
      <c r="I7" s="201"/>
      <c r="J7" s="201"/>
      <c r="K7" s="201"/>
    </row>
    <row r="8" spans="2:11" x14ac:dyDescent="0.25">
      <c r="B8" s="201"/>
      <c r="C8" s="201"/>
      <c r="D8" s="201"/>
      <c r="E8" s="201"/>
      <c r="F8" s="201"/>
      <c r="G8" s="201"/>
      <c r="H8" s="201"/>
      <c r="I8" s="201"/>
      <c r="J8" s="201"/>
      <c r="K8" s="201"/>
    </row>
    <row r="9" spans="2:11" x14ac:dyDescent="0.25">
      <c r="B9" s="201"/>
      <c r="C9" s="201"/>
      <c r="D9" s="201"/>
      <c r="E9" s="201"/>
      <c r="F9" s="201"/>
      <c r="G9" s="201"/>
      <c r="H9" s="201"/>
      <c r="I9" s="201"/>
      <c r="J9" s="201"/>
      <c r="K9" s="201"/>
    </row>
    <row r="10" spans="2:11" x14ac:dyDescent="0.25">
      <c r="B10" s="201"/>
      <c r="C10" s="201"/>
      <c r="D10" s="201"/>
      <c r="E10" s="201"/>
      <c r="F10" s="201"/>
      <c r="G10" s="201"/>
      <c r="H10" s="201"/>
      <c r="I10" s="201"/>
      <c r="J10" s="201"/>
      <c r="K10" s="201"/>
    </row>
    <row r="11" spans="2:11" x14ac:dyDescent="0.25">
      <c r="B11" s="201"/>
      <c r="C11" s="201"/>
      <c r="D11" s="201"/>
      <c r="E11" s="201"/>
      <c r="F11" s="201"/>
      <c r="G11" s="201"/>
      <c r="H11" s="201"/>
      <c r="I11" s="201"/>
      <c r="J11" s="201"/>
      <c r="K11" s="201"/>
    </row>
    <row r="12" spans="2:11" x14ac:dyDescent="0.25">
      <c r="B12" s="201"/>
      <c r="C12" s="201"/>
      <c r="D12" s="201"/>
      <c r="E12" s="201"/>
      <c r="F12" s="201"/>
      <c r="G12" s="201"/>
      <c r="H12" s="201"/>
      <c r="I12" s="201"/>
      <c r="J12" s="201"/>
      <c r="K12" s="201"/>
    </row>
    <row r="13" spans="2:11" x14ac:dyDescent="0.25">
      <c r="B13" s="201"/>
      <c r="C13" s="201"/>
      <c r="D13" s="201"/>
      <c r="E13" s="201"/>
      <c r="F13" s="201"/>
      <c r="G13" s="201"/>
      <c r="H13" s="201"/>
      <c r="I13" s="201"/>
      <c r="J13" s="201"/>
      <c r="K13" s="201"/>
    </row>
    <row r="14" spans="2:11" ht="6.75" customHeight="1" x14ac:dyDescent="0.25">
      <c r="B14" s="75"/>
      <c r="C14" s="75"/>
      <c r="D14" s="75"/>
      <c r="E14" s="75"/>
      <c r="F14" s="75"/>
      <c r="G14" s="75"/>
      <c r="H14" s="77"/>
      <c r="I14" s="76"/>
      <c r="J14" s="76"/>
      <c r="K14" s="76"/>
    </row>
    <row r="15" spans="2:11" ht="15" customHeight="1" x14ac:dyDescent="0.25">
      <c r="B15" s="203" t="s">
        <v>150</v>
      </c>
      <c r="C15" s="203"/>
      <c r="D15" s="203"/>
      <c r="E15" s="203"/>
      <c r="F15" s="203"/>
      <c r="G15" s="203"/>
      <c r="H15" s="203"/>
      <c r="I15" s="203"/>
      <c r="J15" s="203"/>
      <c r="K15" s="203"/>
    </row>
    <row r="16" spans="2:11" ht="9.75" customHeight="1" thickBot="1" x14ac:dyDescent="0.3"/>
    <row r="17" spans="2:11" ht="15.75" thickBot="1" x14ac:dyDescent="0.3">
      <c r="B17" s="217" t="s">
        <v>104</v>
      </c>
      <c r="C17" s="218"/>
      <c r="D17" s="218"/>
      <c r="E17" s="218"/>
      <c r="F17" s="218"/>
      <c r="G17" s="219"/>
      <c r="H17" s="76"/>
      <c r="I17" s="78"/>
      <c r="J17" s="78"/>
      <c r="K17" s="78"/>
    </row>
    <row r="18" spans="2:11" x14ac:dyDescent="0.25">
      <c r="B18" s="110" t="s">
        <v>105</v>
      </c>
      <c r="C18" s="111" t="s">
        <v>151</v>
      </c>
      <c r="D18" s="122"/>
      <c r="E18" s="122"/>
      <c r="F18" s="122"/>
      <c r="G18" s="123"/>
      <c r="H18" s="76"/>
      <c r="I18" s="78"/>
      <c r="J18" s="78"/>
      <c r="K18" s="78"/>
    </row>
    <row r="19" spans="2:11" ht="16.5" x14ac:dyDescent="0.3">
      <c r="B19" s="214" t="s">
        <v>107</v>
      </c>
      <c r="C19" s="215"/>
      <c r="D19" s="215"/>
      <c r="E19" s="215"/>
      <c r="F19" s="112">
        <v>450</v>
      </c>
      <c r="G19" s="113" t="s">
        <v>137</v>
      </c>
      <c r="H19" s="76"/>
      <c r="I19" s="78"/>
      <c r="J19" s="78"/>
      <c r="K19" s="78"/>
    </row>
    <row r="20" spans="2:11" ht="16.5" x14ac:dyDescent="0.3">
      <c r="B20" s="214" t="s">
        <v>108</v>
      </c>
      <c r="C20" s="215"/>
      <c r="D20" s="215"/>
      <c r="E20" s="215"/>
      <c r="F20" s="112">
        <f>F19-25</f>
        <v>425</v>
      </c>
      <c r="G20" s="113" t="s">
        <v>137</v>
      </c>
      <c r="H20" s="76"/>
      <c r="I20" s="78"/>
      <c r="J20" s="78"/>
      <c r="K20" s="78"/>
    </row>
    <row r="21" spans="2:11" ht="16.5" x14ac:dyDescent="0.3">
      <c r="B21" s="214" t="s">
        <v>109</v>
      </c>
      <c r="C21" s="215"/>
      <c r="D21" s="215"/>
      <c r="E21" s="215"/>
      <c r="F21" s="114">
        <f>F19*(1.25+0.02)</f>
        <v>571.5</v>
      </c>
      <c r="G21" s="113" t="s">
        <v>137</v>
      </c>
      <c r="H21" s="76"/>
      <c r="I21" s="78"/>
      <c r="J21" s="78"/>
      <c r="K21" s="78"/>
    </row>
    <row r="22" spans="2:11" ht="16.5" x14ac:dyDescent="0.3">
      <c r="B22" s="214" t="s">
        <v>110</v>
      </c>
      <c r="C22" s="215"/>
      <c r="D22" s="215"/>
      <c r="E22" s="215"/>
      <c r="F22" s="112">
        <v>540</v>
      </c>
      <c r="G22" s="113" t="s">
        <v>137</v>
      </c>
      <c r="H22" s="76"/>
      <c r="K22" s="78"/>
    </row>
    <row r="23" spans="2:11" ht="15.75" x14ac:dyDescent="0.3">
      <c r="B23" s="204" t="s">
        <v>111</v>
      </c>
      <c r="C23" s="205"/>
      <c r="D23" s="205"/>
      <c r="E23" s="205"/>
      <c r="F23" s="115">
        <v>7.4999999999999997E-2</v>
      </c>
      <c r="G23" s="113"/>
      <c r="H23" s="76"/>
      <c r="I23" s="78"/>
      <c r="J23" s="78"/>
      <c r="K23" s="78"/>
    </row>
    <row r="24" spans="2:11" ht="15.75" x14ac:dyDescent="0.3">
      <c r="B24" s="204" t="s">
        <v>112</v>
      </c>
      <c r="C24" s="205"/>
      <c r="D24" s="205"/>
      <c r="E24" s="205"/>
      <c r="F24" s="116">
        <v>0.02</v>
      </c>
      <c r="G24" s="117"/>
      <c r="H24" s="76"/>
      <c r="I24" s="18"/>
      <c r="J24" s="18"/>
      <c r="K24" s="78"/>
    </row>
    <row r="25" spans="2:11" ht="16.5" thickBot="1" x14ac:dyDescent="0.35">
      <c r="B25" s="206" t="s">
        <v>113</v>
      </c>
      <c r="C25" s="207"/>
      <c r="D25" s="207"/>
      <c r="E25" s="207"/>
      <c r="F25" s="120">
        <v>1.03</v>
      </c>
      <c r="G25" s="124"/>
      <c r="H25" s="76"/>
      <c r="I25" s="78"/>
      <c r="J25" s="78"/>
      <c r="K25" s="78"/>
    </row>
    <row r="26" spans="2:11" ht="7.5" customHeight="1" thickBot="1" x14ac:dyDescent="0.3">
      <c r="B26" s="76"/>
      <c r="C26" s="76"/>
      <c r="D26" s="76"/>
      <c r="E26" s="76"/>
      <c r="F26" s="76"/>
      <c r="G26" s="76"/>
      <c r="H26" s="76"/>
      <c r="I26" s="78"/>
      <c r="J26" s="78"/>
      <c r="K26" s="78"/>
    </row>
    <row r="27" spans="2:11" ht="15.75" thickBot="1" x14ac:dyDescent="0.3">
      <c r="B27" s="208" t="s">
        <v>115</v>
      </c>
      <c r="C27" s="209"/>
      <c r="D27" s="209"/>
      <c r="E27" s="209"/>
      <c r="F27" s="210"/>
      <c r="G27" s="211" t="s">
        <v>116</v>
      </c>
      <c r="H27" s="212"/>
      <c r="I27" s="212"/>
      <c r="J27" s="212"/>
      <c r="K27" s="213"/>
    </row>
    <row r="28" spans="2:11" ht="26.25" thickBot="1" x14ac:dyDescent="0.3">
      <c r="B28" s="99" t="s">
        <v>117</v>
      </c>
      <c r="C28" s="93"/>
      <c r="D28" s="92" t="s">
        <v>138</v>
      </c>
      <c r="E28" s="92" t="s">
        <v>139</v>
      </c>
      <c r="F28" s="92" t="s">
        <v>118</v>
      </c>
      <c r="G28" s="94" t="s">
        <v>119</v>
      </c>
      <c r="H28" s="94" t="s">
        <v>120</v>
      </c>
      <c r="I28" s="108" t="s">
        <v>152</v>
      </c>
      <c r="J28" s="91" t="s">
        <v>121</v>
      </c>
      <c r="K28" s="95" t="s">
        <v>147</v>
      </c>
    </row>
    <row r="29" spans="2:11" ht="16.5" thickTop="1" thickBot="1" x14ac:dyDescent="0.3">
      <c r="B29" s="100" t="s">
        <v>126</v>
      </c>
      <c r="C29" s="79" t="s">
        <v>122</v>
      </c>
      <c r="D29" s="73">
        <v>479.7</v>
      </c>
      <c r="E29" s="73">
        <v>543.9</v>
      </c>
      <c r="F29" s="74">
        <v>0.105</v>
      </c>
      <c r="G29" s="80" t="str">
        <f>IF(D29="","",IF(D29&gt;$F$20,"soddisfatto","non soddisfatto"))</f>
        <v>soddisfatto</v>
      </c>
      <c r="H29" s="81" t="str">
        <f>IF(D29="","",IF(D29&lt;$F$21,"soddisfatto","non soddisfatto"))</f>
        <v>soddisfatto</v>
      </c>
      <c r="I29" s="82" t="str">
        <f>IF(D29="","",IF((ROUND((E29/D29),2))&gt;=$F$25,"soddisfatto","non soddisfatto"))</f>
        <v>soddisfatto</v>
      </c>
      <c r="J29" s="83" t="str">
        <f>IF(D29="","",IF(F29&gt;$F$24,"soddisfatto","non soddisfatto"))</f>
        <v>soddisfatto</v>
      </c>
      <c r="K29" s="125" t="s">
        <v>141</v>
      </c>
    </row>
    <row r="30" spans="2:11" ht="16.5" thickTop="1" thickBot="1" x14ac:dyDescent="0.3">
      <c r="B30" s="131" t="s">
        <v>155</v>
      </c>
      <c r="C30" s="79" t="s">
        <v>123</v>
      </c>
      <c r="D30" s="73">
        <v>474.9</v>
      </c>
      <c r="E30" s="73">
        <v>542.6</v>
      </c>
      <c r="F30" s="74">
        <v>6.7000000000000004E-2</v>
      </c>
      <c r="G30" s="80" t="str">
        <f t="shared" ref="G30:G31" si="0">IF(D30="","",IF(D30&gt;$F$20,"soddisfatto","non soddisfatto"))</f>
        <v>soddisfatto</v>
      </c>
      <c r="H30" s="81" t="str">
        <f t="shared" ref="H30:H31" si="1">IF(D30="","",IF(D30&lt;$F$21,"soddisfatto","non soddisfatto"))</f>
        <v>soddisfatto</v>
      </c>
      <c r="I30" s="82" t="str">
        <f t="shared" ref="I30:I31" si="2">IF(D30="","",IF((ROUND((E30/D30),2))&gt;=$F$25,"soddisfatto","non soddisfatto"))</f>
        <v>soddisfatto</v>
      </c>
      <c r="J30" s="83" t="str">
        <f t="shared" ref="J30:J31" si="3">IF(D30="","",IF(F30&gt;$F$24,"soddisfatto","non soddisfatto"))</f>
        <v>soddisfatto</v>
      </c>
      <c r="K30" s="125" t="s">
        <v>141</v>
      </c>
    </row>
    <row r="31" spans="2:11" ht="16.5" thickTop="1" thickBot="1" x14ac:dyDescent="0.3">
      <c r="B31" s="96"/>
      <c r="C31" s="84" t="s">
        <v>124</v>
      </c>
      <c r="D31" s="103">
        <v>478.8</v>
      </c>
      <c r="E31" s="103">
        <v>542.1</v>
      </c>
      <c r="F31" s="104">
        <v>7.4999999999999997E-2</v>
      </c>
      <c r="G31" s="85" t="str">
        <f t="shared" si="0"/>
        <v>soddisfatto</v>
      </c>
      <c r="H31" s="86" t="str">
        <f t="shared" si="1"/>
        <v>soddisfatto</v>
      </c>
      <c r="I31" s="87" t="str">
        <f t="shared" si="2"/>
        <v>soddisfatto</v>
      </c>
      <c r="J31" s="88" t="str">
        <f t="shared" si="3"/>
        <v>soddisfatto</v>
      </c>
      <c r="K31" s="125" t="s">
        <v>141</v>
      </c>
    </row>
    <row r="32" spans="2:11" ht="26.25" thickBot="1" x14ac:dyDescent="0.3">
      <c r="B32" s="102" t="s">
        <v>117</v>
      </c>
      <c r="C32" s="94"/>
      <c r="D32" s="94" t="s">
        <v>138</v>
      </c>
      <c r="E32" s="94" t="s">
        <v>139</v>
      </c>
      <c r="F32" s="94" t="s">
        <v>118</v>
      </c>
      <c r="G32" s="94" t="s">
        <v>119</v>
      </c>
      <c r="H32" s="94" t="s">
        <v>120</v>
      </c>
      <c r="I32" s="108" t="s">
        <v>152</v>
      </c>
      <c r="J32" s="91" t="s">
        <v>121</v>
      </c>
      <c r="K32" s="95" t="s">
        <v>147</v>
      </c>
    </row>
    <row r="33" spans="2:11" ht="16.5" thickTop="1" thickBot="1" x14ac:dyDescent="0.3">
      <c r="B33" s="100"/>
      <c r="C33" s="89" t="s">
        <v>122</v>
      </c>
      <c r="D33" s="73"/>
      <c r="E33" s="73"/>
      <c r="F33" s="74"/>
      <c r="G33" s="81" t="str">
        <f t="shared" ref="G33:G35" si="4">IF(D33="","",IF(D33&gt;$F$20,"soddisfatto","non soddisfatto"))</f>
        <v/>
      </c>
      <c r="H33" s="81" t="str">
        <f t="shared" ref="H33:H35" si="5">IF(D33="","",IF(D33&lt;$F$21,"soddisfatto","non soddisfatto"))</f>
        <v/>
      </c>
      <c r="I33" s="82" t="str">
        <f>IF(D33="","",IF((ROUND((E33/D33),2))&gt;=$F$25,"soddisfatto","non soddisfatto"))</f>
        <v/>
      </c>
      <c r="J33" s="83" t="str">
        <f t="shared" ref="J33:J35" si="6">IF(D33="","",IF(F33&gt;$F$24,"soddisfatto","non soddisfatto"))</f>
        <v/>
      </c>
      <c r="K33" s="125"/>
    </row>
    <row r="34" spans="2:11" ht="16.5" thickTop="1" thickBot="1" x14ac:dyDescent="0.3">
      <c r="B34" s="131"/>
      <c r="C34" s="89" t="s">
        <v>123</v>
      </c>
      <c r="D34" s="73"/>
      <c r="E34" s="73"/>
      <c r="F34" s="74"/>
      <c r="G34" s="81" t="str">
        <f t="shared" si="4"/>
        <v/>
      </c>
      <c r="H34" s="81" t="str">
        <f t="shared" si="5"/>
        <v/>
      </c>
      <c r="I34" s="82" t="str">
        <f t="shared" ref="I34:I35" si="7">IF(D34="","",IF((ROUND((E34/D34),2))&gt;=$F$25,"soddisfatto","non soddisfatto"))</f>
        <v/>
      </c>
      <c r="J34" s="83" t="str">
        <f t="shared" si="6"/>
        <v/>
      </c>
      <c r="K34" s="125"/>
    </row>
    <row r="35" spans="2:11" ht="16.5" thickTop="1" thickBot="1" x14ac:dyDescent="0.3">
      <c r="B35" s="96"/>
      <c r="C35" s="90" t="s">
        <v>124</v>
      </c>
      <c r="D35" s="103"/>
      <c r="E35" s="103"/>
      <c r="F35" s="104"/>
      <c r="G35" s="86" t="str">
        <f t="shared" si="4"/>
        <v/>
      </c>
      <c r="H35" s="86" t="str">
        <f t="shared" si="5"/>
        <v/>
      </c>
      <c r="I35" s="87" t="str">
        <f t="shared" si="7"/>
        <v/>
      </c>
      <c r="J35" s="88" t="str">
        <f t="shared" si="6"/>
        <v/>
      </c>
      <c r="K35" s="125"/>
    </row>
    <row r="36" spans="2:11" ht="26.25" thickBot="1" x14ac:dyDescent="0.3">
      <c r="B36" s="102" t="s">
        <v>117</v>
      </c>
      <c r="C36" s="94"/>
      <c r="D36" s="94" t="s">
        <v>138</v>
      </c>
      <c r="E36" s="94" t="s">
        <v>139</v>
      </c>
      <c r="F36" s="94" t="s">
        <v>118</v>
      </c>
      <c r="G36" s="94" t="s">
        <v>119</v>
      </c>
      <c r="H36" s="94" t="s">
        <v>120</v>
      </c>
      <c r="I36" s="108" t="s">
        <v>152</v>
      </c>
      <c r="J36" s="91" t="s">
        <v>121</v>
      </c>
      <c r="K36" s="95" t="s">
        <v>147</v>
      </c>
    </row>
    <row r="37" spans="2:11" ht="16.5" thickTop="1" thickBot="1" x14ac:dyDescent="0.3">
      <c r="B37" s="100"/>
      <c r="C37" s="89" t="s">
        <v>122</v>
      </c>
      <c r="D37" s="73"/>
      <c r="E37" s="73"/>
      <c r="F37" s="74"/>
      <c r="G37" s="81" t="str">
        <f t="shared" ref="G37:G39" si="8">IF(D37="","",IF(D37&gt;$F$20,"soddisfatto","non soddisfatto"))</f>
        <v/>
      </c>
      <c r="H37" s="81" t="str">
        <f t="shared" ref="H37:H39" si="9">IF(D37="","",IF(D37&lt;$F$21,"soddisfatto","non soddisfatto"))</f>
        <v/>
      </c>
      <c r="I37" s="82" t="str">
        <f>IF(D37="","",IF((ROUND((E37/D37),2))&gt;=$F$25,"soddisfatto","non soddisfatto"))</f>
        <v/>
      </c>
      <c r="J37" s="83" t="str">
        <f t="shared" ref="J37:J39" si="10">IF(D37="","",IF(F37&gt;$F$24,"soddisfatto","non soddisfatto"))</f>
        <v/>
      </c>
      <c r="K37" s="125"/>
    </row>
    <row r="38" spans="2:11" ht="16.5" thickTop="1" thickBot="1" x14ac:dyDescent="0.3">
      <c r="B38" s="131"/>
      <c r="C38" s="89" t="s">
        <v>123</v>
      </c>
      <c r="D38" s="73"/>
      <c r="E38" s="73"/>
      <c r="F38" s="74"/>
      <c r="G38" s="81" t="str">
        <f t="shared" si="8"/>
        <v/>
      </c>
      <c r="H38" s="81" t="str">
        <f t="shared" si="9"/>
        <v/>
      </c>
      <c r="I38" s="82" t="str">
        <f t="shared" ref="I38:I39" si="11">IF(D38="","",IF((ROUND((E38/D38),2))&gt;=$F$25,"soddisfatto","non soddisfatto"))</f>
        <v/>
      </c>
      <c r="J38" s="83" t="str">
        <f t="shared" si="10"/>
        <v/>
      </c>
      <c r="K38" s="125"/>
    </row>
    <row r="39" spans="2:11" ht="16.5" thickTop="1" thickBot="1" x14ac:dyDescent="0.3">
      <c r="B39" s="96"/>
      <c r="C39" s="90" t="s">
        <v>124</v>
      </c>
      <c r="D39" s="103"/>
      <c r="E39" s="103"/>
      <c r="F39" s="104"/>
      <c r="G39" s="86" t="str">
        <f t="shared" si="8"/>
        <v/>
      </c>
      <c r="H39" s="86" t="str">
        <f t="shared" si="9"/>
        <v/>
      </c>
      <c r="I39" s="87" t="str">
        <f t="shared" si="11"/>
        <v/>
      </c>
      <c r="J39" s="88" t="str">
        <f t="shared" si="10"/>
        <v/>
      </c>
      <c r="K39" s="125"/>
    </row>
    <row r="40" spans="2:11" ht="26.25" thickBot="1" x14ac:dyDescent="0.3">
      <c r="B40" s="102" t="s">
        <v>117</v>
      </c>
      <c r="C40" s="94"/>
      <c r="D40" s="94" t="s">
        <v>138</v>
      </c>
      <c r="E40" s="94" t="s">
        <v>139</v>
      </c>
      <c r="F40" s="94" t="s">
        <v>118</v>
      </c>
      <c r="G40" s="94" t="s">
        <v>119</v>
      </c>
      <c r="H40" s="94" t="s">
        <v>120</v>
      </c>
      <c r="I40" s="108" t="s">
        <v>152</v>
      </c>
      <c r="J40" s="91" t="s">
        <v>121</v>
      </c>
      <c r="K40" s="95" t="s">
        <v>147</v>
      </c>
    </row>
    <row r="41" spans="2:11" ht="16.5" thickTop="1" thickBot="1" x14ac:dyDescent="0.3">
      <c r="B41" s="100"/>
      <c r="C41" s="89" t="s">
        <v>122</v>
      </c>
      <c r="D41" s="73"/>
      <c r="E41" s="73"/>
      <c r="F41" s="74"/>
      <c r="G41" s="81" t="str">
        <f t="shared" ref="G41:G43" si="12">IF(D41="","",IF(D41&gt;$F$20,"soddisfatto","non soddisfatto"))</f>
        <v/>
      </c>
      <c r="H41" s="81" t="str">
        <f t="shared" ref="H41:H43" si="13">IF(D41="","",IF(D41&lt;$F$21,"soddisfatto","non soddisfatto"))</f>
        <v/>
      </c>
      <c r="I41" s="82" t="str">
        <f>IF(D41="","",IF((ROUND((E41/D41),2))&gt;=$F$25,"soddisfatto","non soddisfatto"))</f>
        <v/>
      </c>
      <c r="J41" s="83" t="str">
        <f t="shared" ref="J41:J43" si="14">IF(D41="","",IF(F41&gt;$F$24,"soddisfatto","non soddisfatto"))</f>
        <v/>
      </c>
      <c r="K41" s="125"/>
    </row>
    <row r="42" spans="2:11" ht="16.5" thickTop="1" thickBot="1" x14ac:dyDescent="0.3">
      <c r="B42" s="131"/>
      <c r="C42" s="89" t="s">
        <v>123</v>
      </c>
      <c r="D42" s="73"/>
      <c r="E42" s="73"/>
      <c r="F42" s="74"/>
      <c r="G42" s="81" t="str">
        <f t="shared" si="12"/>
        <v/>
      </c>
      <c r="H42" s="81" t="str">
        <f t="shared" si="13"/>
        <v/>
      </c>
      <c r="I42" s="82" t="str">
        <f t="shared" ref="I42:I43" si="15">IF(D42="","",IF((ROUND((E42/D42),2))&gt;=$F$25,"soddisfatto","non soddisfatto"))</f>
        <v/>
      </c>
      <c r="J42" s="83" t="str">
        <f t="shared" si="14"/>
        <v/>
      </c>
      <c r="K42" s="125"/>
    </row>
    <row r="43" spans="2:11" ht="16.5" thickTop="1" thickBot="1" x14ac:dyDescent="0.3">
      <c r="B43" s="96"/>
      <c r="C43" s="90" t="s">
        <v>124</v>
      </c>
      <c r="D43" s="103"/>
      <c r="E43" s="103"/>
      <c r="F43" s="104"/>
      <c r="G43" s="86" t="str">
        <f t="shared" si="12"/>
        <v/>
      </c>
      <c r="H43" s="86" t="str">
        <f t="shared" si="13"/>
        <v/>
      </c>
      <c r="I43" s="87" t="str">
        <f t="shared" si="15"/>
        <v/>
      </c>
      <c r="J43" s="88" t="str">
        <f t="shared" si="14"/>
        <v/>
      </c>
      <c r="K43" s="125"/>
    </row>
    <row r="44" spans="2:11" ht="26.25" thickBot="1" x14ac:dyDescent="0.3">
      <c r="B44" s="102" t="s">
        <v>117</v>
      </c>
      <c r="C44" s="94"/>
      <c r="D44" s="94" t="s">
        <v>138</v>
      </c>
      <c r="E44" s="94" t="s">
        <v>139</v>
      </c>
      <c r="F44" s="94" t="s">
        <v>118</v>
      </c>
      <c r="G44" s="94" t="s">
        <v>119</v>
      </c>
      <c r="H44" s="94" t="s">
        <v>120</v>
      </c>
      <c r="I44" s="108" t="s">
        <v>152</v>
      </c>
      <c r="J44" s="91" t="s">
        <v>121</v>
      </c>
      <c r="K44" s="95" t="s">
        <v>147</v>
      </c>
    </row>
    <row r="45" spans="2:11" ht="16.5" thickTop="1" thickBot="1" x14ac:dyDescent="0.3">
      <c r="B45" s="100"/>
      <c r="C45" s="89" t="s">
        <v>122</v>
      </c>
      <c r="D45" s="73"/>
      <c r="E45" s="73"/>
      <c r="F45" s="74"/>
      <c r="G45" s="81" t="str">
        <f t="shared" ref="G45:G47" si="16">IF(D45="","",IF(D45&gt;$F$20,"soddisfatto","non soddisfatto"))</f>
        <v/>
      </c>
      <c r="H45" s="81" t="str">
        <f t="shared" ref="H45:H47" si="17">IF(D45="","",IF(D45&lt;$F$21,"soddisfatto","non soddisfatto"))</f>
        <v/>
      </c>
      <c r="I45" s="82" t="str">
        <f>IF(D45="","",IF((ROUND((E45/D45),2))&gt;=$F$25,"soddisfatto","non soddisfatto"))</f>
        <v/>
      </c>
      <c r="J45" s="83" t="str">
        <f t="shared" ref="J45:J47" si="18">IF(D45="","",IF(F45&gt;$F$24,"soddisfatto","non soddisfatto"))</f>
        <v/>
      </c>
      <c r="K45" s="125"/>
    </row>
    <row r="46" spans="2:11" ht="16.5" thickTop="1" thickBot="1" x14ac:dyDescent="0.3">
      <c r="B46" s="131"/>
      <c r="C46" s="89" t="s">
        <v>123</v>
      </c>
      <c r="D46" s="73"/>
      <c r="E46" s="73"/>
      <c r="F46" s="74"/>
      <c r="G46" s="81" t="str">
        <f t="shared" si="16"/>
        <v/>
      </c>
      <c r="H46" s="81" t="str">
        <f t="shared" si="17"/>
        <v/>
      </c>
      <c r="I46" s="82" t="str">
        <f t="shared" ref="I46:I47" si="19">IF(D46="","",IF((ROUND((E46/D46),2))&gt;=$F$25,"soddisfatto","non soddisfatto"))</f>
        <v/>
      </c>
      <c r="J46" s="83" t="str">
        <f t="shared" si="18"/>
        <v/>
      </c>
      <c r="K46" s="125"/>
    </row>
    <row r="47" spans="2:11" ht="16.5" thickTop="1" thickBot="1" x14ac:dyDescent="0.3">
      <c r="B47" s="96"/>
      <c r="C47" s="90" t="s">
        <v>124</v>
      </c>
      <c r="D47" s="103"/>
      <c r="E47" s="103"/>
      <c r="F47" s="104"/>
      <c r="G47" s="86" t="str">
        <f t="shared" si="16"/>
        <v/>
      </c>
      <c r="H47" s="86" t="str">
        <f t="shared" si="17"/>
        <v/>
      </c>
      <c r="I47" s="87" t="str">
        <f t="shared" si="19"/>
        <v/>
      </c>
      <c r="J47" s="88" t="str">
        <f t="shared" si="18"/>
        <v/>
      </c>
      <c r="K47" s="125"/>
    </row>
    <row r="48" spans="2:11" ht="26.25" thickBot="1" x14ac:dyDescent="0.3">
      <c r="B48" s="102" t="s">
        <v>117</v>
      </c>
      <c r="C48" s="94"/>
      <c r="D48" s="94" t="s">
        <v>138</v>
      </c>
      <c r="E48" s="94" t="s">
        <v>139</v>
      </c>
      <c r="F48" s="94" t="s">
        <v>118</v>
      </c>
      <c r="G48" s="94" t="s">
        <v>119</v>
      </c>
      <c r="H48" s="94" t="s">
        <v>120</v>
      </c>
      <c r="I48" s="108" t="s">
        <v>152</v>
      </c>
      <c r="J48" s="91" t="s">
        <v>121</v>
      </c>
      <c r="K48" s="95" t="s">
        <v>147</v>
      </c>
    </row>
    <row r="49" spans="2:11" ht="16.5" thickTop="1" thickBot="1" x14ac:dyDescent="0.3">
      <c r="B49" s="100"/>
      <c r="C49" s="89" t="s">
        <v>122</v>
      </c>
      <c r="D49" s="73"/>
      <c r="E49" s="73"/>
      <c r="F49" s="74"/>
      <c r="G49" s="81" t="str">
        <f t="shared" ref="G49:G51" si="20">IF(D49="","",IF(D49&gt;$F$20,"soddisfatto","non soddisfatto"))</f>
        <v/>
      </c>
      <c r="H49" s="81" t="str">
        <f t="shared" ref="H49:H51" si="21">IF(D49="","",IF(D49&lt;$F$21,"soddisfatto","non soddisfatto"))</f>
        <v/>
      </c>
      <c r="I49" s="82" t="str">
        <f>IF(D49="","",IF((ROUND((E49/D49),2))&gt;=$F$25,"soddisfatto","non soddisfatto"))</f>
        <v/>
      </c>
      <c r="J49" s="83" t="str">
        <f t="shared" ref="J49:J51" si="22">IF(D49="","",IF(F49&gt;$F$24,"soddisfatto","non soddisfatto"))</f>
        <v/>
      </c>
      <c r="K49" s="125"/>
    </row>
    <row r="50" spans="2:11" ht="16.5" thickTop="1" thickBot="1" x14ac:dyDescent="0.3">
      <c r="B50" s="131"/>
      <c r="C50" s="89" t="s">
        <v>123</v>
      </c>
      <c r="D50" s="73"/>
      <c r="E50" s="73"/>
      <c r="F50" s="74"/>
      <c r="G50" s="81" t="str">
        <f t="shared" si="20"/>
        <v/>
      </c>
      <c r="H50" s="81" t="str">
        <f t="shared" si="21"/>
        <v/>
      </c>
      <c r="I50" s="82" t="str">
        <f t="shared" ref="I50:I51" si="23">IF(D50="","",IF((ROUND((E50/D50),2))&gt;=$F$25,"soddisfatto","non soddisfatto"))</f>
        <v/>
      </c>
      <c r="J50" s="83" t="str">
        <f t="shared" si="22"/>
        <v/>
      </c>
      <c r="K50" s="125"/>
    </row>
    <row r="51" spans="2:11" ht="16.5" thickTop="1" thickBot="1" x14ac:dyDescent="0.3">
      <c r="B51" s="96"/>
      <c r="C51" s="90" t="s">
        <v>124</v>
      </c>
      <c r="D51" s="103"/>
      <c r="E51" s="103"/>
      <c r="F51" s="104"/>
      <c r="G51" s="86" t="str">
        <f t="shared" si="20"/>
        <v/>
      </c>
      <c r="H51" s="86" t="str">
        <f t="shared" si="21"/>
        <v/>
      </c>
      <c r="I51" s="87" t="str">
        <f t="shared" si="23"/>
        <v/>
      </c>
      <c r="J51" s="88" t="str">
        <f t="shared" si="22"/>
        <v/>
      </c>
      <c r="K51" s="125"/>
    </row>
    <row r="52" spans="2:11" ht="26.25" thickBot="1" x14ac:dyDescent="0.3">
      <c r="B52" s="102" t="s">
        <v>117</v>
      </c>
      <c r="C52" s="94"/>
      <c r="D52" s="94" t="s">
        <v>138</v>
      </c>
      <c r="E52" s="94" t="s">
        <v>139</v>
      </c>
      <c r="F52" s="94" t="s">
        <v>118</v>
      </c>
      <c r="G52" s="94" t="s">
        <v>119</v>
      </c>
      <c r="H52" s="94" t="s">
        <v>120</v>
      </c>
      <c r="I52" s="108" t="s">
        <v>152</v>
      </c>
      <c r="J52" s="91" t="s">
        <v>121</v>
      </c>
      <c r="K52" s="95" t="s">
        <v>147</v>
      </c>
    </row>
    <row r="53" spans="2:11" ht="16.5" thickTop="1" thickBot="1" x14ac:dyDescent="0.3">
      <c r="B53" s="100"/>
      <c r="C53" s="89" t="s">
        <v>122</v>
      </c>
      <c r="D53" s="73"/>
      <c r="E53" s="73"/>
      <c r="F53" s="74"/>
      <c r="G53" s="81" t="str">
        <f t="shared" ref="G53:G55" si="24">IF(D53="","",IF(D53&gt;$F$20,"soddisfatto","non soddisfatto"))</f>
        <v/>
      </c>
      <c r="H53" s="81" t="str">
        <f t="shared" ref="H53:H55" si="25">IF(D53="","",IF(D53&lt;$F$21,"soddisfatto","non soddisfatto"))</f>
        <v/>
      </c>
      <c r="I53" s="82" t="str">
        <f>IF(D53="","",IF((ROUND((E53/D53),2))&gt;=$F$25,"soddisfatto","non soddisfatto"))</f>
        <v/>
      </c>
      <c r="J53" s="83" t="str">
        <f t="shared" ref="J53:J55" si="26">IF(D53="","",IF(F53&gt;$F$24,"soddisfatto","non soddisfatto"))</f>
        <v/>
      </c>
      <c r="K53" s="125"/>
    </row>
    <row r="54" spans="2:11" ht="16.5" thickTop="1" thickBot="1" x14ac:dyDescent="0.3">
      <c r="B54" s="131"/>
      <c r="C54" s="89" t="s">
        <v>123</v>
      </c>
      <c r="D54" s="73"/>
      <c r="E54" s="73"/>
      <c r="F54" s="74"/>
      <c r="G54" s="81" t="str">
        <f t="shared" si="24"/>
        <v/>
      </c>
      <c r="H54" s="81" t="str">
        <f t="shared" si="25"/>
        <v/>
      </c>
      <c r="I54" s="82" t="str">
        <f t="shared" ref="I54:I55" si="27">IF(D54="","",IF((ROUND((E54/D54),2))&gt;=$F$25,"soddisfatto","non soddisfatto"))</f>
        <v/>
      </c>
      <c r="J54" s="83" t="str">
        <f t="shared" si="26"/>
        <v/>
      </c>
      <c r="K54" s="125"/>
    </row>
    <row r="55" spans="2:11" ht="16.5" thickTop="1" thickBot="1" x14ac:dyDescent="0.3">
      <c r="B55" s="96"/>
      <c r="C55" s="90" t="s">
        <v>124</v>
      </c>
      <c r="D55" s="103"/>
      <c r="E55" s="103"/>
      <c r="F55" s="104"/>
      <c r="G55" s="86" t="str">
        <f t="shared" si="24"/>
        <v/>
      </c>
      <c r="H55" s="86" t="str">
        <f t="shared" si="25"/>
        <v/>
      </c>
      <c r="I55" s="87" t="str">
        <f t="shared" si="27"/>
        <v/>
      </c>
      <c r="J55" s="88" t="str">
        <f t="shared" si="26"/>
        <v/>
      </c>
      <c r="K55" s="125"/>
    </row>
    <row r="56" spans="2:11" ht="26.25" thickBot="1" x14ac:dyDescent="0.3">
      <c r="B56" s="102" t="s">
        <v>117</v>
      </c>
      <c r="C56" s="94"/>
      <c r="D56" s="94" t="s">
        <v>138</v>
      </c>
      <c r="E56" s="94" t="s">
        <v>139</v>
      </c>
      <c r="F56" s="94" t="s">
        <v>118</v>
      </c>
      <c r="G56" s="94" t="s">
        <v>119</v>
      </c>
      <c r="H56" s="94" t="s">
        <v>120</v>
      </c>
      <c r="I56" s="108" t="s">
        <v>152</v>
      </c>
      <c r="J56" s="91" t="s">
        <v>121</v>
      </c>
      <c r="K56" s="95" t="s">
        <v>147</v>
      </c>
    </row>
    <row r="57" spans="2:11" ht="16.5" thickTop="1" thickBot="1" x14ac:dyDescent="0.3">
      <c r="B57" s="100"/>
      <c r="C57" s="89" t="s">
        <v>122</v>
      </c>
      <c r="D57" s="73"/>
      <c r="E57" s="73"/>
      <c r="F57" s="74"/>
      <c r="G57" s="81" t="str">
        <f t="shared" ref="G57:G59" si="28">IF(D57="","",IF(D57&gt;$F$20,"soddisfatto","non soddisfatto"))</f>
        <v/>
      </c>
      <c r="H57" s="81" t="str">
        <f t="shared" ref="H57:H59" si="29">IF(D57="","",IF(D57&lt;$F$21,"soddisfatto","non soddisfatto"))</f>
        <v/>
      </c>
      <c r="I57" s="82" t="str">
        <f>IF(D57="","",IF((ROUND((E57/D57),2))&gt;=$F$25,"soddisfatto","non soddisfatto"))</f>
        <v/>
      </c>
      <c r="J57" s="83" t="str">
        <f t="shared" ref="J57:J59" si="30">IF(D57="","",IF(F57&gt;$F$24,"soddisfatto","non soddisfatto"))</f>
        <v/>
      </c>
      <c r="K57" s="125"/>
    </row>
    <row r="58" spans="2:11" ht="16.5" thickTop="1" thickBot="1" x14ac:dyDescent="0.3">
      <c r="B58" s="131"/>
      <c r="C58" s="89" t="s">
        <v>123</v>
      </c>
      <c r="D58" s="73"/>
      <c r="E58" s="73"/>
      <c r="F58" s="74"/>
      <c r="G58" s="81" t="str">
        <f t="shared" si="28"/>
        <v/>
      </c>
      <c r="H58" s="81" t="str">
        <f t="shared" si="29"/>
        <v/>
      </c>
      <c r="I58" s="82" t="str">
        <f t="shared" ref="I58:I59" si="31">IF(D58="","",IF((ROUND((E58/D58),2))&gt;=$F$25,"soddisfatto","non soddisfatto"))</f>
        <v/>
      </c>
      <c r="J58" s="83" t="str">
        <f t="shared" si="30"/>
        <v/>
      </c>
      <c r="K58" s="125"/>
    </row>
    <row r="59" spans="2:11" ht="16.5" thickTop="1" thickBot="1" x14ac:dyDescent="0.3">
      <c r="B59" s="96"/>
      <c r="C59" s="90" t="s">
        <v>124</v>
      </c>
      <c r="D59" s="103"/>
      <c r="E59" s="103"/>
      <c r="F59" s="104"/>
      <c r="G59" s="86" t="str">
        <f t="shared" si="28"/>
        <v/>
      </c>
      <c r="H59" s="86" t="str">
        <f t="shared" si="29"/>
        <v/>
      </c>
      <c r="I59" s="87" t="str">
        <f t="shared" si="31"/>
        <v/>
      </c>
      <c r="J59" s="88" t="str">
        <f t="shared" si="30"/>
        <v/>
      </c>
      <c r="K59" s="126"/>
    </row>
    <row r="60" spans="2:11" ht="32.25" thickBot="1" x14ac:dyDescent="0.3">
      <c r="B60" s="105" t="s">
        <v>117</v>
      </c>
      <c r="C60" s="97"/>
      <c r="D60" s="97" t="s">
        <v>138</v>
      </c>
      <c r="E60" s="97" t="s">
        <v>139</v>
      </c>
      <c r="F60" s="97" t="s">
        <v>118</v>
      </c>
      <c r="G60" s="97" t="s">
        <v>119</v>
      </c>
      <c r="H60" s="97" t="s">
        <v>120</v>
      </c>
      <c r="I60" s="109" t="s">
        <v>140</v>
      </c>
      <c r="J60" s="106" t="s">
        <v>121</v>
      </c>
      <c r="K60" s="107" t="s">
        <v>147</v>
      </c>
    </row>
    <row r="61" spans="2:11" ht="16.5" thickTop="1" thickBot="1" x14ac:dyDescent="0.3">
      <c r="B61" s="100"/>
      <c r="C61" s="89" t="s">
        <v>122</v>
      </c>
      <c r="D61" s="73"/>
      <c r="E61" s="73"/>
      <c r="F61" s="74"/>
      <c r="G61" s="81" t="str">
        <f t="shared" ref="G61:G63" si="32">IF(D61="","",IF(D61&gt;$F$20,"soddisfatto","non soddisfatto"))</f>
        <v/>
      </c>
      <c r="H61" s="81" t="str">
        <f t="shared" ref="H61:H63" si="33">IF(D61="","",IF(D61&lt;$F$21,"soddisfatto","non soddisfatto"))</f>
        <v/>
      </c>
      <c r="I61" s="82" t="str">
        <f>IF(D61="","",IF((ROUND((E61/D61),2))&gt;=$F$25,"soddisfatto","non soddisfatto"))</f>
        <v/>
      </c>
      <c r="J61" s="83" t="str">
        <f t="shared" ref="J61:J63" si="34">IF(D61="","",IF(F61&gt;$F$24,"soddisfatto","non soddisfatto"))</f>
        <v/>
      </c>
      <c r="K61" s="125"/>
    </row>
    <row r="62" spans="2:11" ht="16.5" thickTop="1" thickBot="1" x14ac:dyDescent="0.3">
      <c r="B62" s="131"/>
      <c r="C62" s="89" t="s">
        <v>123</v>
      </c>
      <c r="D62" s="73"/>
      <c r="E62" s="73"/>
      <c r="F62" s="74"/>
      <c r="G62" s="81" t="str">
        <f t="shared" si="32"/>
        <v/>
      </c>
      <c r="H62" s="81" t="str">
        <f t="shared" si="33"/>
        <v/>
      </c>
      <c r="I62" s="82" t="str">
        <f t="shared" ref="I62:I63" si="35">IF(D62="","",IF((ROUND((E62/D62),2))&gt;=$F$25,"soddisfatto","non soddisfatto"))</f>
        <v/>
      </c>
      <c r="J62" s="83" t="str">
        <f t="shared" si="34"/>
        <v/>
      </c>
      <c r="K62" s="125"/>
    </row>
    <row r="63" spans="2:11" ht="16.5" thickTop="1" thickBot="1" x14ac:dyDescent="0.3">
      <c r="B63" s="96"/>
      <c r="C63" s="90" t="s">
        <v>124</v>
      </c>
      <c r="D63" s="103"/>
      <c r="E63" s="103"/>
      <c r="F63" s="104"/>
      <c r="G63" s="98" t="str">
        <f t="shared" si="32"/>
        <v/>
      </c>
      <c r="H63" s="86" t="str">
        <f t="shared" si="33"/>
        <v/>
      </c>
      <c r="I63" s="87" t="str">
        <f t="shared" si="35"/>
        <v/>
      </c>
      <c r="J63" s="88" t="str">
        <f t="shared" si="34"/>
        <v/>
      </c>
      <c r="K63" s="126"/>
    </row>
    <row r="65" spans="3:11" x14ac:dyDescent="0.25">
      <c r="C65" s="52"/>
      <c r="D65" s="52"/>
      <c r="E65" s="52"/>
      <c r="F65" s="52"/>
      <c r="G65" s="52"/>
      <c r="H65" s="190" t="s">
        <v>53</v>
      </c>
      <c r="I65" s="190"/>
      <c r="J65" s="190"/>
      <c r="K65" s="52"/>
    </row>
    <row r="66" spans="3:11" x14ac:dyDescent="0.25">
      <c r="C66" s="52"/>
      <c r="D66" s="52"/>
      <c r="E66" s="52"/>
      <c r="F66" s="52"/>
      <c r="G66" s="52"/>
      <c r="H66" s="127"/>
      <c r="I66" s="127"/>
      <c r="J66" s="127"/>
      <c r="K66" s="52"/>
    </row>
    <row r="67" spans="3:11" x14ac:dyDescent="0.25">
      <c r="C67" s="52"/>
      <c r="D67" s="52"/>
      <c r="E67" s="52"/>
      <c r="F67" s="52"/>
      <c r="G67" s="52"/>
      <c r="H67" s="71"/>
      <c r="I67" s="71"/>
      <c r="J67" s="71"/>
      <c r="K67" s="52"/>
    </row>
    <row r="68" spans="3:11" x14ac:dyDescent="0.25">
      <c r="C68" s="52"/>
      <c r="D68" s="52"/>
      <c r="E68" s="52"/>
      <c r="F68" s="52"/>
      <c r="G68" s="52"/>
      <c r="H68" s="53"/>
      <c r="I68" s="53"/>
      <c r="J68" s="53"/>
      <c r="K68" s="52"/>
    </row>
  </sheetData>
  <sheetProtection algorithmName="SHA-512" hashValue="XHnVj+fyyuJP+ifA/rT3jBbT9aPjJFRxbtYnpownbeI8I/qnDRoDwyZkR2IjVQ4FAI0H/nBS3NcEwnhYBi1B3Q==" saltValue="/qZ7pm+fmL5U2qLcbQroiQ==" spinCount="100000" sheet="1" objects="1" scenarios="1" selectLockedCells="1"/>
  <customSheetViews>
    <customSheetView guid="{3255309A-76D4-40A4-AF41-9779B3B8207E}" showGridLines="0" showRowCol="0" fitToPage="1">
      <selection activeCell="B29" sqref="B29"/>
      <pageMargins left="0.78740157480314965" right="0.59055118110236227" top="0.39370078740157483" bottom="0.39370078740157483" header="0.31496062992125984" footer="0.31496062992125984"/>
      <pageSetup paperSize="9" scale="67" fitToHeight="0" orientation="portrait" horizontalDpi="1200" verticalDpi="1200" r:id="rId1"/>
    </customSheetView>
  </customSheetViews>
  <mergeCells count="15">
    <mergeCell ref="B27:F27"/>
    <mergeCell ref="G27:K27"/>
    <mergeCell ref="H65:J65"/>
    <mergeCell ref="B20:E20"/>
    <mergeCell ref="B21:E21"/>
    <mergeCell ref="B22:E22"/>
    <mergeCell ref="B23:E23"/>
    <mergeCell ref="B24:E24"/>
    <mergeCell ref="B25:E25"/>
    <mergeCell ref="B19:E19"/>
    <mergeCell ref="B2:K2"/>
    <mergeCell ref="B3:K3"/>
    <mergeCell ref="B4:K13"/>
    <mergeCell ref="B15:K15"/>
    <mergeCell ref="B17:G17"/>
  </mergeCells>
  <conditionalFormatting sqref="G29:I31 K29:K31">
    <cfRule type="cellIs" dxfId="34" priority="34" operator="equal">
      <formula>"soddisfatto"</formula>
    </cfRule>
  </conditionalFormatting>
  <conditionalFormatting sqref="G33:H35">
    <cfRule type="cellIs" dxfId="33" priority="33" operator="equal">
      <formula>"soddisfatto"</formula>
    </cfRule>
  </conditionalFormatting>
  <conditionalFormatting sqref="G37:H39">
    <cfRule type="cellIs" dxfId="32" priority="32" operator="equal">
      <formula>"soddisfatto"</formula>
    </cfRule>
  </conditionalFormatting>
  <conditionalFormatting sqref="G53:H55">
    <cfRule type="cellIs" dxfId="31" priority="29" operator="equal">
      <formula>"soddisfatto"</formula>
    </cfRule>
  </conditionalFormatting>
  <conditionalFormatting sqref="G45:H47">
    <cfRule type="cellIs" dxfId="30" priority="28" operator="equal">
      <formula>"soddisfatto"</formula>
    </cfRule>
  </conditionalFormatting>
  <conditionalFormatting sqref="G57:H59">
    <cfRule type="cellIs" dxfId="29" priority="27" operator="equal">
      <formula>"soddisfatto"</formula>
    </cfRule>
  </conditionalFormatting>
  <conditionalFormatting sqref="G61:H63">
    <cfRule type="cellIs" dxfId="28" priority="26" operator="equal">
      <formula>"soddisfatto"</formula>
    </cfRule>
  </conditionalFormatting>
  <conditionalFormatting sqref="G41:H43">
    <cfRule type="cellIs" dxfId="27" priority="31" operator="equal">
      <formula>"soddisfatto"</formula>
    </cfRule>
  </conditionalFormatting>
  <conditionalFormatting sqref="G49:H51">
    <cfRule type="cellIs" dxfId="26" priority="30" operator="equal">
      <formula>"soddisfatto"</formula>
    </cfRule>
  </conditionalFormatting>
  <conditionalFormatting sqref="J61:J63">
    <cfRule type="cellIs" dxfId="25" priority="17" operator="equal">
      <formula>"soddisfatto"</formula>
    </cfRule>
  </conditionalFormatting>
  <conditionalFormatting sqref="J29:J31">
    <cfRule type="cellIs" dxfId="24" priority="25" operator="equal">
      <formula>"soddisfatto"</formula>
    </cfRule>
  </conditionalFormatting>
  <conditionalFormatting sqref="J33:J35">
    <cfRule type="cellIs" dxfId="23" priority="24" operator="equal">
      <formula>"soddisfatto"</formula>
    </cfRule>
  </conditionalFormatting>
  <conditionalFormatting sqref="J37:J39">
    <cfRule type="cellIs" dxfId="22" priority="23" operator="equal">
      <formula>"soddisfatto"</formula>
    </cfRule>
  </conditionalFormatting>
  <conditionalFormatting sqref="J53:J55">
    <cfRule type="cellIs" dxfId="21" priority="20" operator="equal">
      <formula>"soddisfatto"</formula>
    </cfRule>
  </conditionalFormatting>
  <conditionalFormatting sqref="J45:J47">
    <cfRule type="cellIs" dxfId="20" priority="19" operator="equal">
      <formula>"soddisfatto"</formula>
    </cfRule>
  </conditionalFormatting>
  <conditionalFormatting sqref="J57:J59">
    <cfRule type="cellIs" dxfId="19" priority="18" operator="equal">
      <formula>"soddisfatto"</formula>
    </cfRule>
  </conditionalFormatting>
  <conditionalFormatting sqref="J41:J43">
    <cfRule type="cellIs" dxfId="18" priority="22" operator="equal">
      <formula>"soddisfatto"</formula>
    </cfRule>
  </conditionalFormatting>
  <conditionalFormatting sqref="J49:J51">
    <cfRule type="cellIs" dxfId="17" priority="21" operator="equal">
      <formula>"soddisfatto"</formula>
    </cfRule>
  </conditionalFormatting>
  <conditionalFormatting sqref="K61:K63">
    <cfRule type="cellIs" dxfId="16" priority="10" operator="equal">
      <formula>"soddisfatto"</formula>
    </cfRule>
  </conditionalFormatting>
  <conditionalFormatting sqref="K33:K35">
    <cfRule type="cellIs" dxfId="15" priority="16" operator="equal">
      <formula>"soddisfatto"</formula>
    </cfRule>
  </conditionalFormatting>
  <conditionalFormatting sqref="K37:K39">
    <cfRule type="cellIs" dxfId="14" priority="15" operator="equal">
      <formula>"soddisfatto"</formula>
    </cfRule>
  </conditionalFormatting>
  <conditionalFormatting sqref="K41:K43">
    <cfRule type="cellIs" dxfId="13" priority="14" operator="equal">
      <formula>"soddisfatto"</formula>
    </cfRule>
  </conditionalFormatting>
  <conditionalFormatting sqref="K45:K47">
    <cfRule type="cellIs" dxfId="12" priority="13" operator="equal">
      <formula>"soddisfatto"</formula>
    </cfRule>
  </conditionalFormatting>
  <conditionalFormatting sqref="K53:K55">
    <cfRule type="cellIs" dxfId="11" priority="12" operator="equal">
      <formula>"soddisfatto"</formula>
    </cfRule>
  </conditionalFormatting>
  <conditionalFormatting sqref="K57:K59">
    <cfRule type="cellIs" dxfId="10" priority="11" operator="equal">
      <formula>"soddisfatto"</formula>
    </cfRule>
  </conditionalFormatting>
  <conditionalFormatting sqref="K49:K51">
    <cfRule type="cellIs" dxfId="9" priority="9" operator="equal">
      <formula>"soddisfatto"</formula>
    </cfRule>
  </conditionalFormatting>
  <conditionalFormatting sqref="I33:I35">
    <cfRule type="cellIs" dxfId="8" priority="8" operator="equal">
      <formula>"soddisfatto"</formula>
    </cfRule>
  </conditionalFormatting>
  <conditionalFormatting sqref="I37:I39">
    <cfRule type="cellIs" dxfId="7" priority="7" operator="equal">
      <formula>"soddisfatto"</formula>
    </cfRule>
  </conditionalFormatting>
  <conditionalFormatting sqref="I41:I43">
    <cfRule type="cellIs" dxfId="6" priority="6" operator="equal">
      <formula>"soddisfatto"</formula>
    </cfRule>
  </conditionalFormatting>
  <conditionalFormatting sqref="I45:I47">
    <cfRule type="cellIs" dxfId="5" priority="5" operator="equal">
      <formula>"soddisfatto"</formula>
    </cfRule>
  </conditionalFormatting>
  <conditionalFormatting sqref="I49:I51">
    <cfRule type="cellIs" dxfId="4" priority="4" operator="equal">
      <formula>"soddisfatto"</formula>
    </cfRule>
  </conditionalFormatting>
  <conditionalFormatting sqref="I53:I55">
    <cfRule type="cellIs" dxfId="3" priority="3" operator="equal">
      <formula>"soddisfatto"</formula>
    </cfRule>
  </conditionalFormatting>
  <conditionalFormatting sqref="I57:I59">
    <cfRule type="cellIs" dxfId="2" priority="2" operator="equal">
      <formula>"soddisfatto"</formula>
    </cfRule>
  </conditionalFormatting>
  <conditionalFormatting sqref="I61:I63">
    <cfRule type="cellIs" dxfId="1" priority="1" operator="equal">
      <formula>"soddisfatto"</formula>
    </cfRule>
  </conditionalFormatting>
  <dataValidations count="2">
    <dataValidation type="list" allowBlank="1" showInputMessage="1" showErrorMessage="1" sqref="K29:K31 K33:K35 K37:K39 K41:K43 K45:K47 K53:K55 K57:K59 K61:K63 K49:K51">
      <formula1>check</formula1>
    </dataValidation>
    <dataValidation type="list" allowBlank="1" showInputMessage="1" showErrorMessage="1" sqref="B29 B33 B37 B41 B45 B49 B53 B57 B61">
      <formula1>DIA</formula1>
    </dataValidation>
  </dataValidations>
  <pageMargins left="0.78740157480314965" right="0.59055118110236227" top="0.39370078740157483" bottom="0.39370078740157483" header="0.31496062992125984" footer="0.31496062992125984"/>
  <pageSetup paperSize="9" scale="67" fitToHeight="0"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80" zoomScaleNormal="80" workbookViewId="0">
      <selection activeCell="B254" sqref="B254"/>
    </sheetView>
  </sheetViews>
  <sheetFormatPr defaultRowHeight="15" x14ac:dyDescent="0.25"/>
  <cols>
    <col min="1" max="1" width="2.7109375" customWidth="1"/>
  </cols>
  <sheetData/>
  <sheetProtection algorithmName="SHA-512" hashValue="DhMJBFtPHdWMBQDYVBz2Teq0uXdTeL7SQm1iBZTULObf0F+358pkRmVNI5sK27hfmzFylckan/gZOCcFf2WxjQ==" saltValue="UHZ/PJNxQQymg1cPORRK3A==" spinCount="100000" sheet="1" objects="1" scenarios="1" selectLockedCells="1" selectUnlockedCells="1"/>
  <customSheetViews>
    <customSheetView guid="{3255309A-76D4-40A4-AF41-9779B3B8207E}" scale="80" showGridLines="0" showRowCol="0">
      <selection activeCell="B254" sqref="B254"/>
      <pageMargins left="0.7" right="0.7" top="0.75" bottom="0.75" header="0.3" footer="0.3"/>
    </customSheetView>
    <customSheetView guid="{1036B34E-22CD-4197-8FBF-2F45613F777C}" scale="80" showGridLines="0" showRowCol="0">
      <selection activeCell="B254" sqref="B25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141"/>
  <sheetViews>
    <sheetView topLeftCell="A106" workbookViewId="0">
      <selection activeCell="B130" sqref="B130"/>
    </sheetView>
  </sheetViews>
  <sheetFormatPr defaultRowHeight="15" x14ac:dyDescent="0.25"/>
  <cols>
    <col min="6" max="6" width="15.5703125" customWidth="1"/>
    <col min="12" max="13" width="9.85546875" bestFit="1" customWidth="1"/>
    <col min="14" max="14" width="13.5703125" customWidth="1"/>
  </cols>
  <sheetData>
    <row r="1" spans="2:18" x14ac:dyDescent="0.25">
      <c r="F1" s="56" t="s">
        <v>71</v>
      </c>
    </row>
    <row r="2" spans="2:18" x14ac:dyDescent="0.25">
      <c r="B2">
        <f t="shared" ref="B2:B33" si="0">D2/50</f>
        <v>0.58651133333333338</v>
      </c>
      <c r="C2">
        <v>1</v>
      </c>
      <c r="D2" s="1">
        <f>'Controllo di tipo B'!$I$68-'Controllo di tipo B'!$I$68/100*15</f>
        <v>29.325566666666667</v>
      </c>
      <c r="E2">
        <f>1/('Controllo di tipo B'!$I$69*(2*PI())^0.5)*EXP(-(0.5*((D2-'Controllo di tipo B'!$I$68)/'Controllo di tipo B'!$I$69)^2))</f>
        <v>5.543058211594057E-39</v>
      </c>
      <c r="J2" s="1">
        <f>IF(Foglio2!K44=0,0,(Foglio2!N44-'Controllo di tipo B'!$I$68)^2)</f>
        <v>0.34300544444444642</v>
      </c>
      <c r="Q2">
        <f>(Foglio2!N44-'Controllo di tipo B'!$I$68)^2</f>
        <v>0.34300544444444642</v>
      </c>
      <c r="R2">
        <f>IF(Foglio2!L44="",0,1)</f>
        <v>1</v>
      </c>
    </row>
    <row r="3" spans="2:18" x14ac:dyDescent="0.25">
      <c r="B3">
        <f>D3/50</f>
        <v>0.59111142222222224</v>
      </c>
      <c r="C3">
        <f t="shared" ref="C3:C34" si="1">C2+1</f>
        <v>2</v>
      </c>
      <c r="D3">
        <f>$D$2+'Controllo di tipo B'!$I$68/300*C3</f>
        <v>29.55557111111111</v>
      </c>
      <c r="E3">
        <f>1/('Controllo di tipo B'!$I$69*(2*PI())^0.5)*EXP(-(0.5*((D3-'Controllo di tipo B'!$I$68)/'Controllo di tipo B'!$I$69)^2))</f>
        <v>1.1738381269657313E-35</v>
      </c>
      <c r="F3" s="1">
        <f>(D3-D2)*E3</f>
        <v>2.6998798626045872E-36</v>
      </c>
      <c r="G3" s="1">
        <f>F3+F2</f>
        <v>2.6998798626045872E-36</v>
      </c>
      <c r="H3" s="61">
        <f>G3/$F$102</f>
        <v>2.6998798626045865E-36</v>
      </c>
      <c r="I3" s="1">
        <f>D3</f>
        <v>29.55557111111111</v>
      </c>
      <c r="J3" s="1">
        <f>IF(Foglio2!K45=0,0,(Foglio2!N45-'Controllo di tipo B'!$I$68)^2)</f>
        <v>1.8887921111111088</v>
      </c>
      <c r="M3" s="63">
        <v>0.01</v>
      </c>
      <c r="Q3">
        <f>(Foglio2!N45-'Controllo di tipo B'!$I$68)^2</f>
        <v>1.8887921111111088</v>
      </c>
      <c r="R3">
        <f>IF(Foglio2!L45="",0,1)</f>
        <v>1</v>
      </c>
    </row>
    <row r="4" spans="2:18" x14ac:dyDescent="0.25">
      <c r="B4">
        <f t="shared" si="0"/>
        <v>0.59341146666666666</v>
      </c>
      <c r="C4">
        <f t="shared" si="1"/>
        <v>3</v>
      </c>
      <c r="D4">
        <f>$D$2+'Controllo di tipo B'!$I$68/300*C4</f>
        <v>29.670573333333333</v>
      </c>
      <c r="E4">
        <f>1/('Controllo di tipo B'!$I$69*(2*PI())^0.5)*EXP(-(0.5*((D4-'Controllo di tipo B'!$I$68)/'Controllo di tipo B'!$I$69)^2))</f>
        <v>4.7407474823157667E-34</v>
      </c>
      <c r="F4" s="1">
        <f t="shared" ref="F4:F67" si="2">(D4-D3)*E4</f>
        <v>5.4519649546072356E-35</v>
      </c>
      <c r="G4" s="1">
        <f>G3+F4</f>
        <v>5.7219529408676947E-35</v>
      </c>
      <c r="H4" s="61">
        <f>G4/$F$102</f>
        <v>5.7219529408676936E-35</v>
      </c>
      <c r="I4" s="1">
        <f t="shared" ref="I4:I67" si="3">D4</f>
        <v>29.670573333333333</v>
      </c>
      <c r="J4" s="1">
        <f>IF(Foglio2!K46=0,0,(Foglio2!N46-'Controllo di tipo B'!$I$68)^2)</f>
        <v>3.6804444444448192E-3</v>
      </c>
      <c r="Q4">
        <f>(Foglio2!N46-'Controllo di tipo B'!$I$68)^2</f>
        <v>3.6804444444448192E-3</v>
      </c>
      <c r="R4">
        <f>IF(Foglio2!L46="",0,1)</f>
        <v>1</v>
      </c>
    </row>
    <row r="5" spans="2:18" x14ac:dyDescent="0.25">
      <c r="B5">
        <f t="shared" si="0"/>
        <v>0.59571151111111109</v>
      </c>
      <c r="C5">
        <f t="shared" si="1"/>
        <v>4</v>
      </c>
      <c r="D5">
        <f>$D$2+'Controllo di tipo B'!$I$68/300*C5</f>
        <v>29.785575555555557</v>
      </c>
      <c r="E5">
        <f>1/('Controllo di tipo B'!$I$69*(2*PI())^0.5)*EXP(-(0.5*((D5-'Controllo di tipo B'!$I$68)/'Controllo di tipo B'!$I$69)^2))</f>
        <v>1.7550584510079536E-32</v>
      </c>
      <c r="F5" s="1">
        <f t="shared" si="2"/>
        <v>2.0183562199580776E-33</v>
      </c>
      <c r="G5" s="1">
        <f>G4+F5</f>
        <v>2.0755757493667545E-33</v>
      </c>
      <c r="H5" s="61">
        <f t="shared" ref="H5:H68" si="4">G5/$F$102</f>
        <v>2.0755757493667542E-33</v>
      </c>
      <c r="I5" s="1">
        <f t="shared" si="3"/>
        <v>29.785575555555557</v>
      </c>
      <c r="J5" s="1">
        <f>IF(Foglio2!K47=0,0,(Foglio2!N47-'Controllo di tipo B'!$I$68)^2)</f>
        <v>3.6804444444448192E-3</v>
      </c>
      <c r="Q5">
        <f>(Foglio2!N47-'Controllo di tipo B'!$I$68)^2</f>
        <v>3.6804444444448192E-3</v>
      </c>
      <c r="R5">
        <f>IF(Foglio2!L47="",0,1)</f>
        <v>1</v>
      </c>
    </row>
    <row r="6" spans="2:18" x14ac:dyDescent="0.25">
      <c r="B6">
        <f t="shared" si="0"/>
        <v>0.59801155555555552</v>
      </c>
      <c r="C6">
        <f t="shared" si="1"/>
        <v>5</v>
      </c>
      <c r="D6">
        <f>$D$2+'Controllo di tipo B'!$I$68/300*C6</f>
        <v>29.900577777777777</v>
      </c>
      <c r="E6">
        <f>1/('Controllo di tipo B'!$I$69*(2*PI())^0.5)*EXP(-(0.5*((D6-'Controllo di tipo B'!$I$68)/'Controllo di tipo B'!$I$69)^2))</f>
        <v>5.9558327988548017E-31</v>
      </c>
      <c r="F6" s="1">
        <f t="shared" si="2"/>
        <v>6.849340070522851E-32</v>
      </c>
      <c r="G6" s="1">
        <f>G5+F6</f>
        <v>7.0568976454595262E-32</v>
      </c>
      <c r="H6" s="61">
        <f t="shared" si="4"/>
        <v>7.0568976454595251E-32</v>
      </c>
      <c r="I6" s="1">
        <f t="shared" si="3"/>
        <v>29.900577777777777</v>
      </c>
      <c r="J6" s="1">
        <f>IF(Foglio2!K48=0,0,(Foglio2!N48-'Controllo di tipo B'!$I$68)^2)</f>
        <v>3.6804444444448192E-3</v>
      </c>
      <c r="Q6">
        <f>(Foglio2!N48-'Controllo di tipo B'!$I$68)^2</f>
        <v>3.6804444444448192E-3</v>
      </c>
      <c r="R6">
        <f>IF(Foglio2!L48="",0,1)</f>
        <v>1</v>
      </c>
    </row>
    <row r="7" spans="2:18" x14ac:dyDescent="0.25">
      <c r="B7">
        <f t="shared" si="0"/>
        <v>0.60031159999999995</v>
      </c>
      <c r="C7">
        <f t="shared" si="1"/>
        <v>6</v>
      </c>
      <c r="D7">
        <f>$D$2+'Controllo di tipo B'!$I$68/300*C7</f>
        <v>30.01558</v>
      </c>
      <c r="E7">
        <f>1/('Controllo di tipo B'!$I$69*(2*PI())^0.5)*EXP(-(0.5*((D7-'Controllo di tipo B'!$I$68)/'Controllo di tipo B'!$I$69)^2))</f>
        <v>1.852676358164136E-29</v>
      </c>
      <c r="F7" s="1">
        <f t="shared" si="2"/>
        <v>2.1306189824745139E-30</v>
      </c>
      <c r="G7" s="1">
        <f t="shared" ref="G7:G70" si="5">G6+F7</f>
        <v>2.2011879589291093E-30</v>
      </c>
      <c r="H7" s="61">
        <f t="shared" si="4"/>
        <v>2.201187958929109E-30</v>
      </c>
      <c r="I7" s="1">
        <f t="shared" si="3"/>
        <v>30.01558</v>
      </c>
      <c r="J7" s="1">
        <f>IF(Foglio2!K49=0,0,(Foglio2!N49-'Controllo di tipo B'!$I$68)^2)</f>
        <v>3.6804444444448192E-3</v>
      </c>
      <c r="O7" t="s">
        <v>141</v>
      </c>
      <c r="Q7">
        <f>(Foglio2!N49-'Controllo di tipo B'!$I$68)^2</f>
        <v>3.6804444444448192E-3</v>
      </c>
      <c r="R7">
        <f>IF(Foglio2!L49="",0,1)</f>
        <v>1</v>
      </c>
    </row>
    <row r="8" spans="2:18" x14ac:dyDescent="0.25">
      <c r="B8">
        <f t="shared" si="0"/>
        <v>0.60261164444444448</v>
      </c>
      <c r="C8">
        <f t="shared" si="1"/>
        <v>7</v>
      </c>
      <c r="D8">
        <f>$D$2+'Controllo di tipo B'!$I$68/300*C8</f>
        <v>30.130582222222223</v>
      </c>
      <c r="E8">
        <f>1/('Controllo di tipo B'!$I$69*(2*PI())^0.5)*EXP(-(0.5*((D8-'Controllo di tipo B'!$I$68)/'Controllo di tipo B'!$I$69)^2))</f>
        <v>5.2827830089950814E-28</v>
      </c>
      <c r="F8" s="1">
        <f t="shared" si="2"/>
        <v>6.0753178555223799E-29</v>
      </c>
      <c r="G8" s="1">
        <f t="shared" si="5"/>
        <v>6.2954366514152908E-29</v>
      </c>
      <c r="H8" s="61">
        <f t="shared" si="4"/>
        <v>6.2954366514152897E-29</v>
      </c>
      <c r="I8" s="1">
        <f t="shared" si="3"/>
        <v>30.130582222222223</v>
      </c>
      <c r="J8" s="1">
        <f>IF(Foglio2!K50=0,0,(Foglio2!N50-'Controllo di tipo B'!$I$68)^2)</f>
        <v>3.6804444444448192E-3</v>
      </c>
      <c r="O8" t="s">
        <v>148</v>
      </c>
      <c r="Q8">
        <f>(Foglio2!N50-'Controllo di tipo B'!$I$68)^2</f>
        <v>3.6804444444448192E-3</v>
      </c>
      <c r="R8">
        <f>IF(Foglio2!L50="",0,1)</f>
        <v>1</v>
      </c>
    </row>
    <row r="9" spans="2:18" x14ac:dyDescent="0.25">
      <c r="B9">
        <f t="shared" si="0"/>
        <v>0.60491168888888891</v>
      </c>
      <c r="C9">
        <f t="shared" si="1"/>
        <v>8</v>
      </c>
      <c r="D9">
        <f>$D$2+'Controllo di tipo B'!$I$68/300*C9</f>
        <v>30.245584444444447</v>
      </c>
      <c r="E9">
        <f>1/('Controllo di tipo B'!$I$69*(2*PI())^0.5)*EXP(-(0.5*((D9-'Controllo di tipo B'!$I$68)/'Controllo di tipo B'!$I$69)^2))</f>
        <v>1.3808043147523832E-26</v>
      </c>
      <c r="F9" s="1">
        <f t="shared" si="2"/>
        <v>1.5879556465055839E-27</v>
      </c>
      <c r="G9" s="1">
        <f t="shared" si="5"/>
        <v>1.6509100130197368E-27</v>
      </c>
      <c r="H9" s="61">
        <f t="shared" si="4"/>
        <v>1.6509100130197364E-27</v>
      </c>
      <c r="I9" s="1">
        <f t="shared" si="3"/>
        <v>30.245584444444447</v>
      </c>
      <c r="J9" s="1">
        <f>IF(Foglio2!K51=0,0,(Foglio2!N51-'Controllo di tipo B'!$I$68)^2)</f>
        <v>3.6804444444448192E-3</v>
      </c>
      <c r="Q9">
        <f>(Foglio2!N51-'Controllo di tipo B'!$I$68)^2</f>
        <v>3.6804444444448192E-3</v>
      </c>
      <c r="R9">
        <f>IF(Foglio2!L51="",0,1)</f>
        <v>1</v>
      </c>
    </row>
    <row r="10" spans="2:18" x14ac:dyDescent="0.25">
      <c r="B10">
        <f t="shared" si="0"/>
        <v>0.60721173333333334</v>
      </c>
      <c r="C10">
        <f t="shared" si="1"/>
        <v>9</v>
      </c>
      <c r="D10">
        <f>$D$2+'Controllo di tipo B'!$I$68/300*C10</f>
        <v>30.360586666666666</v>
      </c>
      <c r="E10">
        <f>1/('Controllo di tipo B'!$I$69*(2*PI())^0.5)*EXP(-(0.5*((D10-'Controllo di tipo B'!$I$68)/'Controllo di tipo B'!$I$69)^2))</f>
        <v>3.3083210549170579E-25</v>
      </c>
      <c r="F10" s="1">
        <f t="shared" si="2"/>
        <v>3.8046427314002009E-26</v>
      </c>
      <c r="G10" s="1">
        <f t="shared" si="5"/>
        <v>3.9697337327021748E-26</v>
      </c>
      <c r="H10" s="61">
        <f t="shared" si="4"/>
        <v>3.9697337327021736E-26</v>
      </c>
      <c r="I10" s="1">
        <f t="shared" si="3"/>
        <v>30.360586666666666</v>
      </c>
      <c r="J10" s="1">
        <f>IF(Foglio2!K52=0,0,(Foglio2!N52-'Controllo di tipo B'!$I$68)^2)</f>
        <v>3.6804444444448192E-3</v>
      </c>
      <c r="Q10">
        <f>(Foglio2!N52-'Controllo di tipo B'!$I$68)^2</f>
        <v>3.6804444444448192E-3</v>
      </c>
      <c r="R10">
        <f>IF(Foglio2!L52="",0,1)</f>
        <v>1</v>
      </c>
    </row>
    <row r="11" spans="2:18" x14ac:dyDescent="0.25">
      <c r="B11">
        <f t="shared" si="0"/>
        <v>0.60951177777777776</v>
      </c>
      <c r="C11">
        <f t="shared" si="1"/>
        <v>10</v>
      </c>
      <c r="D11">
        <f>$D$2+'Controllo di tipo B'!$I$68/300*C11</f>
        <v>30.47558888888889</v>
      </c>
      <c r="E11">
        <f>1/('Controllo di tipo B'!$I$69*(2*PI())^0.5)*EXP(-(0.5*((D11-'Controllo di tipo B'!$I$68)/'Controllo di tipo B'!$I$69)^2))</f>
        <v>7.265898263835352E-24</v>
      </c>
      <c r="F11" s="1">
        <f t="shared" si="2"/>
        <v>8.3559444678165988E-25</v>
      </c>
      <c r="G11" s="1">
        <f t="shared" si="5"/>
        <v>8.7529178410868161E-25</v>
      </c>
      <c r="H11" s="61">
        <f t="shared" si="4"/>
        <v>8.7529178410868143E-25</v>
      </c>
      <c r="I11" s="1">
        <f t="shared" si="3"/>
        <v>30.47558888888889</v>
      </c>
      <c r="J11" s="1">
        <f>IF(Foglio2!K53=0,0,(Foglio2!N53-'Controllo di tipo B'!$I$68)^2)</f>
        <v>3.6804444444448192E-3</v>
      </c>
      <c r="Q11">
        <f>(Foglio2!N53-'Controllo di tipo B'!$I$68)^2</f>
        <v>3.6804444444448192E-3</v>
      </c>
      <c r="R11">
        <f>IF(Foglio2!L53="",0,1)</f>
        <v>1</v>
      </c>
    </row>
    <row r="12" spans="2:18" x14ac:dyDescent="0.25">
      <c r="B12">
        <f t="shared" si="0"/>
        <v>0.6118118222222223</v>
      </c>
      <c r="C12">
        <f t="shared" si="1"/>
        <v>11</v>
      </c>
      <c r="D12">
        <f>$D$2+'Controllo di tipo B'!$I$68/300*C12</f>
        <v>30.590591111111113</v>
      </c>
      <c r="E12">
        <f>1/('Controllo di tipo B'!$I$69*(2*PI())^0.5)*EXP(-(0.5*((D12-'Controllo di tipo B'!$I$68)/'Controllo di tipo B'!$I$69)^2))</f>
        <v>1.4627736440065055E-22</v>
      </c>
      <c r="F12" s="1">
        <f t="shared" si="2"/>
        <v>1.6822221966884757E-23</v>
      </c>
      <c r="G12" s="1">
        <f t="shared" si="5"/>
        <v>1.7697513750993438E-23</v>
      </c>
      <c r="H12" s="61">
        <f t="shared" si="4"/>
        <v>1.7697513750993435E-23</v>
      </c>
      <c r="I12" s="1">
        <f t="shared" si="3"/>
        <v>30.590591111111113</v>
      </c>
      <c r="J12" s="1">
        <f>IF(Foglio2!K54=0,0,(Foglio2!N54-'Controllo di tipo B'!$I$68)^2)</f>
        <v>3.6804444444448192E-3</v>
      </c>
      <c r="Q12">
        <f>(Foglio2!N54-'Controllo di tipo B'!$I$68)^2</f>
        <v>3.6804444444448192E-3</v>
      </c>
      <c r="R12">
        <f>IF(Foglio2!L54="",0,1)</f>
        <v>1</v>
      </c>
    </row>
    <row r="13" spans="2:18" x14ac:dyDescent="0.25">
      <c r="B13">
        <f t="shared" si="0"/>
        <v>0.61411186666666662</v>
      </c>
      <c r="C13">
        <f t="shared" si="1"/>
        <v>12</v>
      </c>
      <c r="D13">
        <f>$D$2+'Controllo di tipo B'!$I$68/300*C13</f>
        <v>30.705593333333333</v>
      </c>
      <c r="E13">
        <f>1/('Controllo di tipo B'!$I$69*(2*PI())^0.5)*EXP(-(0.5*((D13-'Controllo di tipo B'!$I$68)/'Controllo di tipo B'!$I$69)^2))</f>
        <v>2.6994239147824816E-21</v>
      </c>
      <c r="F13" s="1">
        <f t="shared" si="2"/>
        <v>3.1043974891978942E-22</v>
      </c>
      <c r="G13" s="1">
        <f t="shared" si="5"/>
        <v>3.2813726267078286E-22</v>
      </c>
      <c r="H13" s="61">
        <f t="shared" si="4"/>
        <v>3.2813726267078276E-22</v>
      </c>
      <c r="I13" s="1">
        <f t="shared" si="3"/>
        <v>30.705593333333333</v>
      </c>
      <c r="J13" s="1">
        <f>IF(Foglio2!K55=0,0,(Foglio2!N55-'Controllo di tipo B'!$I$68)^2)</f>
        <v>3.6804444444448192E-3</v>
      </c>
      <c r="Q13">
        <f>(Foglio2!N55-'Controllo di tipo B'!$I$68)^2</f>
        <v>3.6804444444448192E-3</v>
      </c>
      <c r="R13">
        <f>IF(Foglio2!L55="",0,1)</f>
        <v>1</v>
      </c>
    </row>
    <row r="14" spans="2:18" x14ac:dyDescent="0.25">
      <c r="B14">
        <f t="shared" si="0"/>
        <v>0.61641191111111115</v>
      </c>
      <c r="C14">
        <f t="shared" si="1"/>
        <v>13</v>
      </c>
      <c r="D14">
        <f>$D$2+'Controllo di tipo B'!$I$68/300*C14</f>
        <v>30.820595555555556</v>
      </c>
      <c r="E14">
        <f>1/('Controllo di tipo B'!$I$69*(2*PI())^0.5)*EXP(-(0.5*((D14-'Controllo di tipo B'!$I$68)/'Controllo di tipo B'!$I$69)^2))</f>
        <v>4.5663711307493126E-20</v>
      </c>
      <c r="F14" s="1">
        <f t="shared" si="2"/>
        <v>5.2514282752757773E-21</v>
      </c>
      <c r="G14" s="1">
        <f t="shared" si="5"/>
        <v>5.5795655379465601E-21</v>
      </c>
      <c r="H14" s="61">
        <f t="shared" si="4"/>
        <v>5.5795655379465586E-21</v>
      </c>
      <c r="I14" s="1">
        <f t="shared" si="3"/>
        <v>30.820595555555556</v>
      </c>
      <c r="J14" s="1">
        <f>IF(Foglio2!K56=0,0,(Foglio2!N56-'Controllo di tipo B'!$I$68)^2)</f>
        <v>3.6804444444448192E-3</v>
      </c>
      <c r="Q14">
        <f>(Foglio2!N56-'Controllo di tipo B'!$I$68)^2</f>
        <v>3.6804444444448192E-3</v>
      </c>
      <c r="R14">
        <f>IF(Foglio2!L56="",0,1)</f>
        <v>1</v>
      </c>
    </row>
    <row r="15" spans="2:18" x14ac:dyDescent="0.25">
      <c r="B15">
        <f t="shared" si="0"/>
        <v>0.61871195555555558</v>
      </c>
      <c r="C15">
        <f t="shared" si="1"/>
        <v>14</v>
      </c>
      <c r="D15">
        <f>$D$2+'Controllo di tipo B'!$I$68/300*C15</f>
        <v>30.93559777777778</v>
      </c>
      <c r="E15">
        <f>1/('Controllo di tipo B'!$I$69*(2*PI())^0.5)*EXP(-(0.5*((D15-'Controllo di tipo B'!$I$68)/'Controllo di tipo B'!$I$69)^2))</f>
        <v>7.0807208119353362E-19</v>
      </c>
      <c r="F15" s="1">
        <f t="shared" si="2"/>
        <v>8.1429862830770915E-20</v>
      </c>
      <c r="G15" s="1">
        <f t="shared" si="5"/>
        <v>8.7009428368717478E-20</v>
      </c>
      <c r="H15" s="61">
        <f t="shared" si="4"/>
        <v>8.7009428368717454E-20</v>
      </c>
      <c r="I15" s="1">
        <f t="shared" si="3"/>
        <v>30.93559777777778</v>
      </c>
      <c r="J15" s="1">
        <f>IF(Foglio2!K57=0,0,(Foglio2!N57-'Controllo di tipo B'!$I$68)^2)</f>
        <v>3.6804444444448192E-3</v>
      </c>
      <c r="Q15">
        <f>(Foglio2!N57-'Controllo di tipo B'!$I$68)^2</f>
        <v>3.6804444444448192E-3</v>
      </c>
      <c r="R15">
        <f>IF(Foglio2!L57="",0,1)</f>
        <v>1</v>
      </c>
    </row>
    <row r="16" spans="2:18" x14ac:dyDescent="0.25">
      <c r="B16">
        <f t="shared" si="0"/>
        <v>0.62101200000000001</v>
      </c>
      <c r="C16">
        <f t="shared" si="1"/>
        <v>15</v>
      </c>
      <c r="D16">
        <f>$D$2+'Controllo di tipo B'!$I$68/300*C16</f>
        <v>31.050599999999999</v>
      </c>
      <c r="E16">
        <f>1/('Controllo di tipo B'!$I$69*(2*PI())^0.5)*EXP(-(0.5*((D16-'Controllo di tipo B'!$I$68)/'Controllo di tipo B'!$I$69)^2))</f>
        <v>1.0064446280010777E-17</v>
      </c>
      <c r="F16" s="1">
        <f t="shared" si="2"/>
        <v>1.1574336876373927E-18</v>
      </c>
      <c r="G16" s="1">
        <f t="shared" si="5"/>
        <v>1.2444431160061102E-18</v>
      </c>
      <c r="H16" s="61">
        <f t="shared" si="4"/>
        <v>1.24444311600611E-18</v>
      </c>
      <c r="I16" s="1">
        <f t="shared" si="3"/>
        <v>31.050599999999999</v>
      </c>
      <c r="J16" s="1">
        <f>IF(Foglio2!K58=0,0,(Foglio2!N58-'Controllo di tipo B'!$I$68)^2)</f>
        <v>3.6804444444448192E-3</v>
      </c>
      <c r="Q16">
        <f>(Foglio2!N58-'Controllo di tipo B'!$I$68)^2</f>
        <v>3.6804444444448192E-3</v>
      </c>
      <c r="R16">
        <f>IF(Foglio2!L58="",0,1)</f>
        <v>1</v>
      </c>
    </row>
    <row r="17" spans="2:16" x14ac:dyDescent="0.25">
      <c r="B17">
        <f t="shared" si="0"/>
        <v>0.62331204444444444</v>
      </c>
      <c r="C17">
        <f t="shared" si="1"/>
        <v>16</v>
      </c>
      <c r="D17">
        <f>$D$2+'Controllo di tipo B'!$I$68/300*C17</f>
        <v>31.165602222222223</v>
      </c>
      <c r="E17">
        <f>1/('Controllo di tipo B'!$I$69*(2*PI())^0.5)*EXP(-(0.5*((D17-'Controllo di tipo B'!$I$68)/'Controllo di tipo B'!$I$69)^2))</f>
        <v>1.3113192956479801E-16</v>
      </c>
      <c r="F17" s="1">
        <f t="shared" si="2"/>
        <v>1.5080463304239838E-17</v>
      </c>
      <c r="G17" s="1">
        <f t="shared" si="5"/>
        <v>1.6324906420245949E-17</v>
      </c>
      <c r="H17" s="61">
        <f t="shared" si="4"/>
        <v>1.6324906420245946E-17</v>
      </c>
      <c r="I17" s="1">
        <f t="shared" si="3"/>
        <v>31.165602222222223</v>
      </c>
    </row>
    <row r="18" spans="2:16" x14ac:dyDescent="0.25">
      <c r="B18">
        <f t="shared" si="0"/>
        <v>0.62561208888888897</v>
      </c>
      <c r="C18">
        <f t="shared" si="1"/>
        <v>17</v>
      </c>
      <c r="D18">
        <f>$D$2+'Controllo di tipo B'!$I$68/300*C18</f>
        <v>31.280604444444446</v>
      </c>
      <c r="E18">
        <f>1/('Controllo di tipo B'!$I$69*(2*PI())^0.5)*EXP(-(0.5*((D18-'Controllo di tipo B'!$I$68)/'Controllo di tipo B'!$I$69)^2))</f>
        <v>1.5661493253111249E-15</v>
      </c>
      <c r="F18" s="1">
        <f t="shared" si="2"/>
        <v>1.8011065274261515E-16</v>
      </c>
      <c r="G18" s="1">
        <f t="shared" si="5"/>
        <v>1.9643555916286111E-16</v>
      </c>
      <c r="H18" s="61">
        <f t="shared" si="4"/>
        <v>1.9643555916286106E-16</v>
      </c>
      <c r="I18" s="1">
        <f t="shared" si="3"/>
        <v>31.280604444444446</v>
      </c>
    </row>
    <row r="19" spans="2:16" x14ac:dyDescent="0.25">
      <c r="B19">
        <f t="shared" si="0"/>
        <v>0.62791213333333329</v>
      </c>
      <c r="C19">
        <f t="shared" si="1"/>
        <v>18</v>
      </c>
      <c r="D19">
        <f>$D$2+'Controllo di tipo B'!$I$68/300*C19</f>
        <v>31.395606666666666</v>
      </c>
      <c r="E19">
        <f>1/('Controllo di tipo B'!$I$69*(2*PI())^0.5)*EXP(-(0.5*((D19-'Controllo di tipo B'!$I$68)/'Controllo di tipo B'!$I$69)^2))</f>
        <v>1.7146047953293306E-14</v>
      </c>
      <c r="F19" s="1">
        <f t="shared" si="2"/>
        <v>1.9718336169574736E-15</v>
      </c>
      <c r="G19" s="1">
        <f t="shared" si="5"/>
        <v>2.1682691761203349E-15</v>
      </c>
      <c r="H19" s="61">
        <f t="shared" si="4"/>
        <v>2.1682691761203345E-15</v>
      </c>
      <c r="I19" s="1">
        <f t="shared" si="3"/>
        <v>31.395606666666666</v>
      </c>
    </row>
    <row r="20" spans="2:16" x14ac:dyDescent="0.25">
      <c r="B20">
        <f t="shared" si="0"/>
        <v>0.63021217777777783</v>
      </c>
      <c r="C20">
        <f t="shared" si="1"/>
        <v>19</v>
      </c>
      <c r="D20">
        <f>$D$2+'Controllo di tipo B'!$I$68/300*C20</f>
        <v>31.510608888888889</v>
      </c>
      <c r="E20">
        <f>1/('Controllo di tipo B'!$I$69*(2*PI())^0.5)*EXP(-(0.5*((D20-'Controllo di tipo B'!$I$68)/'Controllo di tipo B'!$I$69)^2))</f>
        <v>1.7206837235479763E-13</v>
      </c>
      <c r="F20" s="1">
        <f t="shared" si="2"/>
        <v>1.9788245194962707E-14</v>
      </c>
      <c r="G20" s="1">
        <f t="shared" si="5"/>
        <v>2.1956514371083043E-14</v>
      </c>
      <c r="H20" s="61">
        <f t="shared" si="4"/>
        <v>2.1956514371083036E-14</v>
      </c>
      <c r="I20" s="1">
        <f t="shared" si="3"/>
        <v>31.510608888888889</v>
      </c>
    </row>
    <row r="21" spans="2:16" x14ac:dyDescent="0.25">
      <c r="B21">
        <f t="shared" si="0"/>
        <v>0.63251222222222225</v>
      </c>
      <c r="C21">
        <f t="shared" si="1"/>
        <v>20</v>
      </c>
      <c r="D21">
        <f>$D$2+'Controllo di tipo B'!$I$68/300*C21</f>
        <v>31.625611111111112</v>
      </c>
      <c r="E21">
        <f>1/('Controllo di tipo B'!$I$69*(2*PI())^0.5)*EXP(-(0.5*((D21-'Controllo di tipo B'!$I$68)/'Controllo di tipo B'!$I$69)^2))</f>
        <v>1.5828662441296167E-12</v>
      </c>
      <c r="F21" s="1">
        <f t="shared" si="2"/>
        <v>1.820331355554502E-13</v>
      </c>
      <c r="G21" s="1">
        <f t="shared" si="5"/>
        <v>2.0398964992653324E-13</v>
      </c>
      <c r="H21" s="61">
        <f t="shared" si="4"/>
        <v>2.0398964992653319E-13</v>
      </c>
      <c r="I21" s="1">
        <f t="shared" si="3"/>
        <v>31.625611111111112</v>
      </c>
    </row>
    <row r="22" spans="2:16" x14ac:dyDescent="0.25">
      <c r="B22">
        <f t="shared" si="0"/>
        <v>0.63481226666666668</v>
      </c>
      <c r="C22">
        <f t="shared" si="1"/>
        <v>21</v>
      </c>
      <c r="D22">
        <f>$D$2+'Controllo di tipo B'!$I$68/300*C22</f>
        <v>31.740613333333336</v>
      </c>
      <c r="E22">
        <f>1/('Controllo di tipo B'!$I$69*(2*PI())^0.5)*EXP(-(0.5*((D22-'Controllo di tipo B'!$I$68)/'Controllo di tipo B'!$I$69)^2))</f>
        <v>1.3347303465968772E-11</v>
      </c>
      <c r="F22" s="1">
        <f t="shared" si="2"/>
        <v>1.5349695592607924E-12</v>
      </c>
      <c r="G22" s="1">
        <f t="shared" si="5"/>
        <v>1.7389592091873257E-12</v>
      </c>
      <c r="H22" s="61">
        <f t="shared" si="4"/>
        <v>1.7389592091873253E-12</v>
      </c>
      <c r="I22" s="1">
        <f t="shared" si="3"/>
        <v>31.740613333333336</v>
      </c>
      <c r="L22" s="222" t="s">
        <v>5</v>
      </c>
      <c r="M22" s="222"/>
      <c r="N22" s="4" t="s">
        <v>1</v>
      </c>
      <c r="O22" s="5">
        <f>'Controllo di tipo B'!I69^2</f>
        <v>0.15197622222222265</v>
      </c>
    </row>
    <row r="23" spans="2:16" x14ac:dyDescent="0.25">
      <c r="B23">
        <f t="shared" si="0"/>
        <v>0.63711231111111111</v>
      </c>
      <c r="C23">
        <f t="shared" si="1"/>
        <v>22</v>
      </c>
      <c r="D23">
        <f>$D$2+'Controllo di tipo B'!$I$68/300*C23</f>
        <v>31.855615555555556</v>
      </c>
      <c r="E23">
        <f>1/('Controllo di tipo B'!$I$69*(2*PI())^0.5)*EXP(-(0.5*((D23-'Controllo di tipo B'!$I$68)/'Controllo di tipo B'!$I$69)^2))</f>
        <v>1.0316894804323203E-10</v>
      </c>
      <c r="F23" s="1">
        <f t="shared" si="2"/>
        <v>1.1864658289300416E-11</v>
      </c>
      <c r="G23" s="1">
        <f t="shared" si="5"/>
        <v>1.3603617498487742E-11</v>
      </c>
      <c r="H23" s="61">
        <f t="shared" si="4"/>
        <v>1.3603617498487739E-11</v>
      </c>
      <c r="I23" s="1">
        <f t="shared" si="3"/>
        <v>31.855615555555556</v>
      </c>
    </row>
    <row r="24" spans="2:16" x14ac:dyDescent="0.25">
      <c r="B24">
        <f t="shared" si="0"/>
        <v>0.63941235555555553</v>
      </c>
      <c r="C24">
        <f t="shared" si="1"/>
        <v>23</v>
      </c>
      <c r="D24">
        <f>$D$2+'Controllo di tipo B'!$I$68/300*C24</f>
        <v>31.970617777777779</v>
      </c>
      <c r="E24">
        <f>1/('Controllo di tipo B'!$I$69*(2*PI())^0.5)*EXP(-(0.5*((D24-'Controllo di tipo B'!$I$68)/'Controllo di tipo B'!$I$69)^2))</f>
        <v>7.3098862713252761E-10</v>
      </c>
      <c r="F24" s="1">
        <f t="shared" si="2"/>
        <v>8.4065316539412902E-11</v>
      </c>
      <c r="G24" s="1">
        <f t="shared" si="5"/>
        <v>9.7668934037900642E-11</v>
      </c>
      <c r="H24" s="61">
        <f t="shared" si="4"/>
        <v>9.7668934037900617E-11</v>
      </c>
      <c r="I24" s="1">
        <f t="shared" si="3"/>
        <v>31.970617777777779</v>
      </c>
      <c r="L24" s="222" t="s">
        <v>8</v>
      </c>
      <c r="M24" s="222"/>
      <c r="N24" s="9"/>
      <c r="O24" s="7" t="s">
        <v>3</v>
      </c>
      <c r="P24" s="5">
        <f>'Controllo di tipo B'!I68+1.64*'Controllo di tipo B'!I69</f>
        <v>35.140006362985368</v>
      </c>
    </row>
    <row r="25" spans="2:16" x14ac:dyDescent="0.25">
      <c r="B25">
        <f t="shared" si="0"/>
        <v>0.64171239999999996</v>
      </c>
      <c r="C25">
        <f t="shared" si="1"/>
        <v>24</v>
      </c>
      <c r="D25">
        <f>$D$2+'Controllo di tipo B'!$I$68/300*C25</f>
        <v>32.085619999999999</v>
      </c>
      <c r="E25">
        <f>1/('Controllo di tipo B'!$I$69*(2*PI())^0.5)*EXP(-(0.5*((D25-'Controllo di tipo B'!$I$68)/'Controllo di tipo B'!$I$69)^2))</f>
        <v>4.7476466480344191E-9</v>
      </c>
      <c r="F25" s="1">
        <f t="shared" si="2"/>
        <v>5.4598991484983118E-10</v>
      </c>
      <c r="G25" s="1">
        <f t="shared" si="5"/>
        <v>6.4365884888773187E-10</v>
      </c>
      <c r="H25" s="61">
        <f t="shared" si="4"/>
        <v>6.4365884888773177E-10</v>
      </c>
      <c r="I25" s="1">
        <f t="shared" si="3"/>
        <v>32.085619999999999</v>
      </c>
    </row>
    <row r="26" spans="2:16" x14ac:dyDescent="0.25">
      <c r="B26">
        <f t="shared" si="0"/>
        <v>0.64401244444444439</v>
      </c>
      <c r="C26">
        <f t="shared" si="1"/>
        <v>25</v>
      </c>
      <c r="D26">
        <f>$D$2+'Controllo di tipo B'!$I$68/300*C26</f>
        <v>32.200622222222222</v>
      </c>
      <c r="E26">
        <f>1/('Controllo di tipo B'!$I$69*(2*PI())^0.5)*EXP(-(0.5*((D26-'Controllo di tipo B'!$I$68)/'Controllo di tipo B'!$I$69)^2))</f>
        <v>2.8265215883472114E-8</v>
      </c>
      <c r="F26" s="1">
        <f t="shared" si="2"/>
        <v>3.250562638190177E-9</v>
      </c>
      <c r="G26" s="1">
        <f t="shared" si="5"/>
        <v>3.8942214870779088E-9</v>
      </c>
      <c r="H26" s="61">
        <f t="shared" si="4"/>
        <v>3.894221487077908E-9</v>
      </c>
      <c r="I26" s="1">
        <f t="shared" si="3"/>
        <v>32.200622222222222</v>
      </c>
    </row>
    <row r="27" spans="2:16" x14ac:dyDescent="0.25">
      <c r="B27">
        <f t="shared" si="0"/>
        <v>0.64631248888888893</v>
      </c>
      <c r="C27">
        <f t="shared" si="1"/>
        <v>26</v>
      </c>
      <c r="D27">
        <f>$D$2+'Controllo di tipo B'!$I$68/300*C27</f>
        <v>32.315624444444445</v>
      </c>
      <c r="E27">
        <f>1/('Controllo di tipo B'!$I$69*(2*PI())^0.5)*EXP(-(0.5*((D27-'Controllo di tipo B'!$I$68)/'Controllo di tipo B'!$I$69)^2))</f>
        <v>1.542525583258314E-7</v>
      </c>
      <c r="F27" s="1">
        <f t="shared" si="2"/>
        <v>1.7739386990933728E-8</v>
      </c>
      <c r="G27" s="1">
        <f t="shared" si="5"/>
        <v>2.1633608478011636E-8</v>
      </c>
      <c r="H27" s="61">
        <f t="shared" si="4"/>
        <v>2.1633608478011633E-8</v>
      </c>
      <c r="I27" s="1">
        <f t="shared" si="3"/>
        <v>32.315624444444445</v>
      </c>
    </row>
    <row r="28" spans="2:16" x14ac:dyDescent="0.25">
      <c r="B28">
        <f t="shared" si="0"/>
        <v>0.64861253333333335</v>
      </c>
      <c r="C28">
        <f t="shared" si="1"/>
        <v>27</v>
      </c>
      <c r="D28">
        <f>$D$2+'Controllo di tipo B'!$I$68/300*C28</f>
        <v>32.430626666666669</v>
      </c>
      <c r="E28">
        <f>1/('Controllo di tipo B'!$I$69*(2*PI())^0.5)*EXP(-(0.5*((D28-'Controllo di tipo B'!$I$68)/'Controllo di tipo B'!$I$69)^2))</f>
        <v>7.7164686269996516E-7</v>
      </c>
      <c r="F28" s="1">
        <f t="shared" si="2"/>
        <v>8.8741103981302853E-8</v>
      </c>
      <c r="G28" s="1">
        <f t="shared" si="5"/>
        <v>1.1037471245931449E-7</v>
      </c>
      <c r="H28" s="61">
        <f t="shared" si="4"/>
        <v>1.1037471245931446E-7</v>
      </c>
      <c r="I28" s="1">
        <f t="shared" si="3"/>
        <v>32.430626666666669</v>
      </c>
    </row>
    <row r="29" spans="2:16" x14ac:dyDescent="0.25">
      <c r="B29">
        <f t="shared" si="0"/>
        <v>0.65091257777777789</v>
      </c>
      <c r="C29">
        <f t="shared" si="1"/>
        <v>28</v>
      </c>
      <c r="D29">
        <f>$D$2+'Controllo di tipo B'!$I$68/300*C29</f>
        <v>32.545628888888892</v>
      </c>
      <c r="E29">
        <f>1/('Controllo di tipo B'!$I$69*(2*PI())^0.5)*EXP(-(0.5*((D29-'Controllo di tipo B'!$I$68)/'Controllo di tipo B'!$I$69)^2))</f>
        <v>3.5384328987831624E-6</v>
      </c>
      <c r="F29" s="1">
        <f t="shared" si="2"/>
        <v>4.0692764654428716E-7</v>
      </c>
      <c r="G29" s="1">
        <f t="shared" si="5"/>
        <v>5.1730235900360168E-7</v>
      </c>
      <c r="H29" s="61">
        <f t="shared" si="4"/>
        <v>5.1730235900360157E-7</v>
      </c>
      <c r="I29" s="1">
        <f t="shared" si="3"/>
        <v>32.545628888888892</v>
      </c>
    </row>
    <row r="30" spans="2:16" x14ac:dyDescent="0.25">
      <c r="B30">
        <f t="shared" si="0"/>
        <v>0.65321262222222232</v>
      </c>
      <c r="C30">
        <f t="shared" si="1"/>
        <v>29</v>
      </c>
      <c r="D30">
        <f>$D$2+'Controllo di tipo B'!$I$68/300*C30</f>
        <v>32.660631111111115</v>
      </c>
      <c r="E30">
        <f>1/('Controllo di tipo B'!$I$69*(2*PI())^0.5)*EXP(-(0.5*((D30-'Controllo di tipo B'!$I$68)/'Controllo di tipo B'!$I$69)^2))</f>
        <v>1.4873373498365519E-5</v>
      </c>
      <c r="F30" s="1">
        <f t="shared" si="2"/>
        <v>1.7104710042531587E-6</v>
      </c>
      <c r="G30" s="1">
        <f t="shared" si="5"/>
        <v>2.2277733632567604E-6</v>
      </c>
      <c r="H30" s="61">
        <f t="shared" si="4"/>
        <v>2.22777336325676E-6</v>
      </c>
      <c r="I30" s="1">
        <f t="shared" si="3"/>
        <v>32.660631111111115</v>
      </c>
    </row>
    <row r="31" spans="2:16" x14ac:dyDescent="0.25">
      <c r="B31">
        <f t="shared" si="0"/>
        <v>0.65551266666666663</v>
      </c>
      <c r="C31">
        <f t="shared" si="1"/>
        <v>30</v>
      </c>
      <c r="D31">
        <f>$D$2+'Controllo di tipo B'!$I$68/300*C31</f>
        <v>32.775633333333332</v>
      </c>
      <c r="E31">
        <f>1/('Controllo di tipo B'!$I$69*(2*PI())^0.5)*EXP(-(0.5*((D31-'Controllo di tipo B'!$I$68)/'Controllo di tipo B'!$I$69)^2))</f>
        <v>5.7307855098061456E-5</v>
      </c>
      <c r="F31" s="1">
        <f t="shared" si="2"/>
        <v>6.5905306870658313E-6</v>
      </c>
      <c r="G31" s="1">
        <f t="shared" si="5"/>
        <v>8.8183040503225908E-6</v>
      </c>
      <c r="H31" s="61">
        <f t="shared" si="4"/>
        <v>8.8183040503225891E-6</v>
      </c>
      <c r="I31" s="1">
        <f t="shared" si="3"/>
        <v>32.775633333333332</v>
      </c>
    </row>
    <row r="32" spans="2:16" x14ac:dyDescent="0.25">
      <c r="B32">
        <f t="shared" si="0"/>
        <v>0.65781271111111106</v>
      </c>
      <c r="C32">
        <f t="shared" si="1"/>
        <v>31</v>
      </c>
      <c r="D32">
        <f>$D$2+'Controllo di tipo B'!$I$68/300*C32</f>
        <v>32.890635555555555</v>
      </c>
      <c r="E32">
        <f>1/('Controllo di tipo B'!$I$69*(2*PI())^0.5)*EXP(-(0.5*((D32-'Controllo di tipo B'!$I$68)/'Controllo di tipo B'!$I$69)^2))</f>
        <v>2.0240674205570334E-4</v>
      </c>
      <c r="F32" s="1">
        <f t="shared" si="2"/>
        <v>2.3277225129166232E-5</v>
      </c>
      <c r="G32" s="1">
        <f t="shared" si="5"/>
        <v>3.2095529179488827E-5</v>
      </c>
      <c r="H32" s="61">
        <f t="shared" si="4"/>
        <v>3.209552917948882E-5</v>
      </c>
      <c r="I32" s="1">
        <f t="shared" si="3"/>
        <v>32.890635555555555</v>
      </c>
    </row>
    <row r="33" spans="2:20" x14ac:dyDescent="0.25">
      <c r="B33">
        <f t="shared" si="0"/>
        <v>0.6601127555555556</v>
      </c>
      <c r="C33">
        <f t="shared" si="1"/>
        <v>32</v>
      </c>
      <c r="D33">
        <f>$D$2+'Controllo di tipo B'!$I$68/300*C33</f>
        <v>33.005637777777778</v>
      </c>
      <c r="E33">
        <f>1/('Controllo di tipo B'!$I$69*(2*PI())^0.5)*EXP(-(0.5*((D33-'Controllo di tipo B'!$I$68)/'Controllo di tipo B'!$I$69)^2))</f>
        <v>6.5530268171408738E-4</v>
      </c>
      <c r="F33" s="1">
        <f t="shared" si="2"/>
        <v>7.5361264625302369E-5</v>
      </c>
      <c r="G33" s="1">
        <f t="shared" si="5"/>
        <v>1.074567938047912E-4</v>
      </c>
      <c r="H33" s="61">
        <f t="shared" si="4"/>
        <v>1.0745679380479117E-4</v>
      </c>
      <c r="I33" s="1">
        <f t="shared" si="3"/>
        <v>33.005637777777778</v>
      </c>
    </row>
    <row r="34" spans="2:20" x14ac:dyDescent="0.25">
      <c r="B34">
        <f t="shared" ref="B34:B65" si="6">D34/50</f>
        <v>0.66241280000000002</v>
      </c>
      <c r="C34">
        <f t="shared" si="1"/>
        <v>33</v>
      </c>
      <c r="D34">
        <f>$D$2+'Controllo di tipo B'!$I$68/300*C34</f>
        <v>33.120640000000002</v>
      </c>
      <c r="E34">
        <f>1/('Controllo di tipo B'!$I$69*(2*PI())^0.5)*EXP(-(0.5*((D34-'Controllo di tipo B'!$I$68)/'Controllo di tipo B'!$I$69)^2))</f>
        <v>1.9447557591547367E-3</v>
      </c>
      <c r="F34" s="1">
        <f t="shared" si="2"/>
        <v>2.2365123398226168E-4</v>
      </c>
      <c r="G34" s="1">
        <f t="shared" si="5"/>
        <v>3.3110802778705287E-4</v>
      </c>
      <c r="H34" s="61">
        <f t="shared" si="4"/>
        <v>3.3110802778705281E-4</v>
      </c>
      <c r="I34" s="1">
        <f t="shared" si="3"/>
        <v>33.120640000000002</v>
      </c>
    </row>
    <row r="35" spans="2:20" x14ac:dyDescent="0.25">
      <c r="B35">
        <f t="shared" si="6"/>
        <v>0.66471284444444445</v>
      </c>
      <c r="C35">
        <f t="shared" ref="C35:C67" si="7">C34+1</f>
        <v>34</v>
      </c>
      <c r="D35">
        <f>$D$2+'Controllo di tipo B'!$I$68/300*C35</f>
        <v>33.235642222222225</v>
      </c>
      <c r="E35">
        <f>1/('Controllo di tipo B'!$I$69*(2*PI())^0.5)*EXP(-(0.5*((D35-'Controllo di tipo B'!$I$68)/'Controllo di tipo B'!$I$69)^2))</f>
        <v>5.2904709939744004E-3</v>
      </c>
      <c r="F35" s="1">
        <f t="shared" si="2"/>
        <v>6.0841592090927078E-4</v>
      </c>
      <c r="G35" s="1">
        <f t="shared" si="5"/>
        <v>9.3952394869632359E-4</v>
      </c>
      <c r="H35" s="61">
        <f t="shared" si="4"/>
        <v>9.3952394869632337E-4</v>
      </c>
      <c r="I35" s="1">
        <f t="shared" si="3"/>
        <v>33.235642222222225</v>
      </c>
    </row>
    <row r="36" spans="2:20" x14ac:dyDescent="0.25">
      <c r="B36">
        <f t="shared" si="6"/>
        <v>0.66701288888888888</v>
      </c>
      <c r="C36">
        <f t="shared" si="7"/>
        <v>35</v>
      </c>
      <c r="D36">
        <f>$D$2+'Controllo di tipo B'!$I$68/300*C36</f>
        <v>33.350644444444441</v>
      </c>
      <c r="E36">
        <f>1/('Controllo di tipo B'!$I$69*(2*PI())^0.5)*EXP(-(0.5*((D36-'Controllo di tipo B'!$I$68)/'Controllo di tipo B'!$I$69)^2))</f>
        <v>1.3192580694793708E-2</v>
      </c>
      <c r="F36" s="1">
        <f t="shared" si="2"/>
        <v>1.5171760967471859E-3</v>
      </c>
      <c r="G36" s="1">
        <f t="shared" si="5"/>
        <v>2.4567000454435092E-3</v>
      </c>
      <c r="H36" s="61">
        <f t="shared" si="4"/>
        <v>2.4567000454435088E-3</v>
      </c>
      <c r="I36" s="1">
        <f t="shared" si="3"/>
        <v>33.350644444444441</v>
      </c>
    </row>
    <row r="37" spans="2:20" x14ac:dyDescent="0.25">
      <c r="B37">
        <f t="shared" si="6"/>
        <v>0.6693129333333333</v>
      </c>
      <c r="C37">
        <f t="shared" si="7"/>
        <v>36</v>
      </c>
      <c r="D37">
        <f>$D$2+'Controllo di tipo B'!$I$68/300*C37</f>
        <v>33.465646666666665</v>
      </c>
      <c r="E37">
        <f>1/('Controllo di tipo B'!$I$69*(2*PI())^0.5)*EXP(-(0.5*((D37-'Controllo di tipo B'!$I$68)/'Controllo di tipo B'!$I$69)^2))</f>
        <v>3.0155833119323575E-2</v>
      </c>
      <c r="F37" s="1">
        <f t="shared" si="2"/>
        <v>3.467987821684732E-3</v>
      </c>
      <c r="G37" s="1">
        <f t="shared" si="5"/>
        <v>5.9246878671282413E-3</v>
      </c>
      <c r="H37" s="61">
        <f t="shared" si="4"/>
        <v>5.9246878671282395E-3</v>
      </c>
      <c r="I37" s="1">
        <f t="shared" si="3"/>
        <v>33.465646666666665</v>
      </c>
    </row>
    <row r="38" spans="2:20" x14ac:dyDescent="0.25">
      <c r="B38">
        <f t="shared" si="6"/>
        <v>0.67161297777777773</v>
      </c>
      <c r="C38">
        <f t="shared" si="7"/>
        <v>37</v>
      </c>
      <c r="D38">
        <f>$D$2+'Controllo di tipo B'!$I$68/300*C38</f>
        <v>33.580648888888888</v>
      </c>
      <c r="E38">
        <f>1/('Controllo di tipo B'!$I$69*(2*PI())^0.5)*EXP(-(0.5*((D38-'Controllo di tipo B'!$I$68)/'Controllo di tipo B'!$I$69)^2))</f>
        <v>6.3185736725518887E-2</v>
      </c>
      <c r="F38" s="1">
        <f t="shared" si="2"/>
        <v>7.2665001361830218E-3</v>
      </c>
      <c r="G38" s="1">
        <f t="shared" si="5"/>
        <v>1.3191188003311264E-2</v>
      </c>
      <c r="H38" s="61">
        <f t="shared" si="4"/>
        <v>1.3191188003311261E-2</v>
      </c>
      <c r="I38" s="1">
        <f t="shared" si="3"/>
        <v>33.580648888888888</v>
      </c>
    </row>
    <row r="39" spans="2:20" x14ac:dyDescent="0.25">
      <c r="B39">
        <f t="shared" si="6"/>
        <v>0.67391302222222227</v>
      </c>
      <c r="C39">
        <f t="shared" si="7"/>
        <v>38</v>
      </c>
      <c r="D39">
        <f>$D$2+'Controllo di tipo B'!$I$68/300*C39</f>
        <v>33.695651111111111</v>
      </c>
      <c r="E39">
        <f>1/('Controllo di tipo B'!$I$69*(2*PI())^0.5)*EXP(-(0.5*((D39-'Controllo di tipo B'!$I$68)/'Controllo di tipo B'!$I$69)^2))</f>
        <v>0.12135926183858503</v>
      </c>
      <c r="F39" s="1">
        <f t="shared" si="2"/>
        <v>1.3956584798685945E-2</v>
      </c>
      <c r="G39" s="1">
        <f t="shared" si="5"/>
        <v>2.7147772801997209E-2</v>
      </c>
      <c r="H39" s="61">
        <f t="shared" si="4"/>
        <v>2.7147772801997202E-2</v>
      </c>
      <c r="I39" s="1">
        <f t="shared" si="3"/>
        <v>33.695651111111111</v>
      </c>
    </row>
    <row r="40" spans="2:20" ht="15.75" thickBot="1" x14ac:dyDescent="0.3">
      <c r="B40">
        <f t="shared" si="6"/>
        <v>0.6762130666666667</v>
      </c>
      <c r="C40">
        <f t="shared" si="7"/>
        <v>39</v>
      </c>
      <c r="D40">
        <f>$D$2+'Controllo di tipo B'!$I$68/300*C40</f>
        <v>33.810653333333335</v>
      </c>
      <c r="E40">
        <f>1/('Controllo di tipo B'!$I$69*(2*PI())^0.5)*EXP(-(0.5*((D40-'Controllo di tipo B'!$I$68)/'Controllo di tipo B'!$I$69)^2))</f>
        <v>0.21366478451146786</v>
      </c>
      <c r="F40" s="1">
        <f t="shared" si="2"/>
        <v>2.457192502945129E-2</v>
      </c>
      <c r="G40" s="1">
        <f t="shared" si="5"/>
        <v>5.1719697831448502E-2</v>
      </c>
      <c r="H40" s="61">
        <f t="shared" si="4"/>
        <v>5.1719697831448488E-2</v>
      </c>
      <c r="I40" s="1">
        <f t="shared" si="3"/>
        <v>33.810653333333335</v>
      </c>
    </row>
    <row r="41" spans="2:20" ht="17.25" thickTop="1" thickBot="1" x14ac:dyDescent="0.3">
      <c r="B41">
        <f t="shared" si="6"/>
        <v>0.67851311111111112</v>
      </c>
      <c r="C41">
        <f t="shared" si="7"/>
        <v>40</v>
      </c>
      <c r="D41">
        <f>$D$2+'Controllo di tipo B'!$I$68/300*C41</f>
        <v>33.925655555555558</v>
      </c>
      <c r="E41">
        <f>1/('Controllo di tipo B'!$I$69*(2*PI())^0.5)*EXP(-(0.5*((D41-'Controllo di tipo B'!$I$68)/'Controllo di tipo B'!$I$69)^2))</f>
        <v>0.34482529975343029</v>
      </c>
      <c r="F41" s="1">
        <f t="shared" si="2"/>
        <v>3.9655675750088763E-2</v>
      </c>
      <c r="G41" s="1">
        <f t="shared" si="5"/>
        <v>9.1375373581537273E-2</v>
      </c>
      <c r="H41" s="61">
        <f t="shared" si="4"/>
        <v>9.1375373581537259E-2</v>
      </c>
      <c r="I41" s="1">
        <f t="shared" si="3"/>
        <v>33.925655555555558</v>
      </c>
      <c r="K41" s="14" t="s">
        <v>23</v>
      </c>
      <c r="L41" s="14"/>
      <c r="M41" s="31"/>
      <c r="N41" s="24">
        <f>'Controllo di tipo B'!H16</f>
        <v>30</v>
      </c>
      <c r="O41" s="14"/>
      <c r="R41" s="14"/>
      <c r="S41" s="14"/>
      <c r="T41" s="14"/>
    </row>
    <row r="42" spans="2:20" ht="17.25" thickTop="1" thickBot="1" x14ac:dyDescent="0.3">
      <c r="B42">
        <f t="shared" si="6"/>
        <v>0.68081315555555566</v>
      </c>
      <c r="C42">
        <f t="shared" si="7"/>
        <v>41</v>
      </c>
      <c r="D42">
        <f>$D$2+'Controllo di tipo B'!$I$68/300*C42</f>
        <v>34.040657777777781</v>
      </c>
      <c r="E42">
        <f>1/('Controllo di tipo B'!$I$69*(2*PI())^0.5)*EXP(-(0.5*((D42-'Controllo di tipo B'!$I$68)/'Controllo di tipo B'!$I$69)^2))</f>
        <v>0.51011893695425148</v>
      </c>
      <c r="F42" s="1">
        <f t="shared" si="2"/>
        <v>5.8664811347377166E-2</v>
      </c>
      <c r="G42" s="1">
        <f t="shared" si="5"/>
        <v>0.15004018492891444</v>
      </c>
      <c r="H42" s="61">
        <f t="shared" si="4"/>
        <v>0.15004018492891441</v>
      </c>
      <c r="I42" s="1">
        <f t="shared" si="3"/>
        <v>34.040657777777781</v>
      </c>
      <c r="K42" s="14" t="s">
        <v>24</v>
      </c>
      <c r="R42" s="14"/>
      <c r="T42" s="17"/>
    </row>
    <row r="43" spans="2:20" ht="17.25" thickTop="1" thickBot="1" x14ac:dyDescent="0.3">
      <c r="B43">
        <f t="shared" si="6"/>
        <v>0.68311319999999998</v>
      </c>
      <c r="C43">
        <f t="shared" si="7"/>
        <v>42</v>
      </c>
      <c r="D43">
        <f>$D$2+'Controllo di tipo B'!$I$68/300*C43</f>
        <v>34.155659999999997</v>
      </c>
      <c r="E43">
        <f>1/('Controllo di tipo B'!$I$69*(2*PI())^0.5)*EXP(-(0.5*((D43-'Controllo di tipo B'!$I$68)/'Controllo di tipo B'!$I$69)^2))</f>
        <v>0.69175119789088635</v>
      </c>
      <c r="F43" s="1">
        <f t="shared" si="2"/>
        <v>7.9552924982331991E-2</v>
      </c>
      <c r="G43" s="1">
        <f t="shared" si="5"/>
        <v>0.22959310991124643</v>
      </c>
      <c r="H43" s="61">
        <f t="shared" si="4"/>
        <v>0.22959310991124637</v>
      </c>
      <c r="I43" s="1">
        <f t="shared" si="3"/>
        <v>34.155659999999997</v>
      </c>
      <c r="K43" s="2" t="s">
        <v>21</v>
      </c>
      <c r="L43" s="2"/>
      <c r="M43" s="2"/>
      <c r="N43" s="223" t="s">
        <v>22</v>
      </c>
      <c r="O43" s="223"/>
      <c r="R43" s="14"/>
      <c r="S43" s="31"/>
      <c r="T43" s="15"/>
    </row>
    <row r="44" spans="2:20" ht="16.5" thickTop="1" thickBot="1" x14ac:dyDescent="0.3">
      <c r="B44">
        <f t="shared" si="6"/>
        <v>0.6854132444444444</v>
      </c>
      <c r="C44">
        <f t="shared" si="7"/>
        <v>43</v>
      </c>
      <c r="D44">
        <f>$D$2+'Controllo di tipo B'!$I$68/300*C44</f>
        <v>34.270662222222221</v>
      </c>
      <c r="E44">
        <f>1/('Controllo di tipo B'!$I$69*(2*PI())^0.5)*EXP(-(0.5*((D44-'Controllo di tipo B'!$I$68)/'Controllo di tipo B'!$I$69)^2))</f>
        <v>0.85987345886311184</v>
      </c>
      <c r="F44" s="1">
        <f t="shared" si="2"/>
        <v>9.8887358599167405E-2</v>
      </c>
      <c r="G44" s="1">
        <f t="shared" si="5"/>
        <v>0.32848046851041385</v>
      </c>
      <c r="H44" s="61">
        <f t="shared" si="4"/>
        <v>0.32848046851041379</v>
      </c>
      <c r="I44" s="1">
        <f t="shared" si="3"/>
        <v>34.270662222222221</v>
      </c>
      <c r="K44" s="29">
        <v>1</v>
      </c>
      <c r="L44" s="28">
        <f>'Controllo di tipo B'!H22</f>
        <v>34.44</v>
      </c>
      <c r="M44" s="27">
        <f>'Controllo di tipo B'!H23</f>
        <v>33.39</v>
      </c>
      <c r="N44" s="221">
        <f>'Controllo di tipo B'!I22</f>
        <v>33.914999999999999</v>
      </c>
      <c r="O44" s="221"/>
    </row>
    <row r="45" spans="2:20" ht="16.5" thickTop="1" thickBot="1" x14ac:dyDescent="0.3">
      <c r="B45">
        <f t="shared" si="6"/>
        <v>0.68771328888888883</v>
      </c>
      <c r="C45">
        <f t="shared" si="7"/>
        <v>44</v>
      </c>
      <c r="D45">
        <f>$D$2+'Controllo di tipo B'!$I$68/300*C45</f>
        <v>34.385664444444444</v>
      </c>
      <c r="E45">
        <f>1/('Controllo di tipo B'!$I$69*(2*PI())^0.5)*EXP(-(0.5*((D45-'Controllo di tipo B'!$I$68)/'Controllo di tipo B'!$I$69)^2))</f>
        <v>0.97977266463758739</v>
      </c>
      <c r="F45" s="1">
        <f t="shared" si="2"/>
        <v>0.11267603370591173</v>
      </c>
      <c r="G45" s="1">
        <f t="shared" si="5"/>
        <v>0.44115650221632557</v>
      </c>
      <c r="H45" s="61">
        <f t="shared" si="4"/>
        <v>0.44115650221632546</v>
      </c>
      <c r="I45" s="1">
        <f t="shared" si="3"/>
        <v>34.385664444444444</v>
      </c>
      <c r="K45" s="29">
        <v>2</v>
      </c>
      <c r="L45" s="28">
        <f>'Controllo di tipo B'!H25</f>
        <v>35.21</v>
      </c>
      <c r="M45" s="27">
        <f>'Controllo di tipo B'!H26</f>
        <v>36.54</v>
      </c>
      <c r="N45" s="221">
        <f>'Controllo di tipo B'!I25</f>
        <v>35.875</v>
      </c>
      <c r="O45" s="221"/>
    </row>
    <row r="46" spans="2:20" ht="16.5" thickTop="1" thickBot="1" x14ac:dyDescent="0.3">
      <c r="B46">
        <f t="shared" si="6"/>
        <v>0.69001333333333337</v>
      </c>
      <c r="C46">
        <f t="shared" si="7"/>
        <v>45</v>
      </c>
      <c r="D46">
        <f>$D$2+'Controllo di tipo B'!$I$68/300*C46</f>
        <v>34.500666666666667</v>
      </c>
      <c r="E46">
        <f>1/('Controllo di tipo B'!$I$69*(2*PI())^0.5)*EXP(-(0.5*((D46-'Controllo di tipo B'!$I$68)/'Controllo di tipo B'!$I$69)^2))</f>
        <v>1.0233454040560739</v>
      </c>
      <c r="F46" s="1">
        <f t="shared" si="2"/>
        <v>0.11768699556734755</v>
      </c>
      <c r="G46" s="1">
        <f t="shared" si="5"/>
        <v>0.55884349778367315</v>
      </c>
      <c r="H46" s="61">
        <f t="shared" si="4"/>
        <v>0.55884349778367304</v>
      </c>
      <c r="I46" s="1">
        <f t="shared" si="3"/>
        <v>34.500666666666667</v>
      </c>
      <c r="K46" s="29">
        <v>3</v>
      </c>
      <c r="L46" s="28">
        <f>'Controllo di tipo B'!H28</f>
        <v>34.19</v>
      </c>
      <c r="M46" s="27">
        <f>'Controllo di tipo B'!H29</f>
        <v>34.69</v>
      </c>
      <c r="N46" s="221">
        <f>'Controllo di tipo B'!I28</f>
        <v>34.44</v>
      </c>
      <c r="O46" s="221"/>
    </row>
    <row r="47" spans="2:20" ht="16.5" thickTop="1" thickBot="1" x14ac:dyDescent="0.3">
      <c r="B47">
        <f t="shared" si="6"/>
        <v>0.69231337777777779</v>
      </c>
      <c r="C47">
        <f t="shared" si="7"/>
        <v>46</v>
      </c>
      <c r="D47">
        <f>$D$2+'Controllo di tipo B'!$I$68/300*C47</f>
        <v>34.615668888888891</v>
      </c>
      <c r="E47">
        <f>1/('Controllo di tipo B'!$I$69*(2*PI())^0.5)*EXP(-(0.5*((D47-'Controllo di tipo B'!$I$68)/'Controllo di tipo B'!$I$69)^2))</f>
        <v>0.97977266463758739</v>
      </c>
      <c r="F47" s="1">
        <f t="shared" si="2"/>
        <v>0.11267603370591173</v>
      </c>
      <c r="G47" s="1">
        <f t="shared" si="5"/>
        <v>0.67151953148958488</v>
      </c>
      <c r="H47" s="61">
        <f t="shared" si="4"/>
        <v>0.67151953148958476</v>
      </c>
      <c r="I47" s="1">
        <f t="shared" si="3"/>
        <v>34.615668888888891</v>
      </c>
      <c r="K47" s="29">
        <v>4</v>
      </c>
      <c r="L47" s="28">
        <f>'Controllo di tipo B'!H31</f>
        <v>34.19</v>
      </c>
      <c r="M47" s="27">
        <f>'Controllo di tipo B'!H32</f>
        <v>34.69</v>
      </c>
      <c r="N47" s="221">
        <f>'Controllo di tipo B'!I31</f>
        <v>34.44</v>
      </c>
      <c r="O47" s="221"/>
    </row>
    <row r="48" spans="2:20" ht="16.5" thickTop="1" thickBot="1" x14ac:dyDescent="0.3">
      <c r="B48">
        <f t="shared" si="6"/>
        <v>0.69461342222222233</v>
      </c>
      <c r="C48">
        <f t="shared" si="7"/>
        <v>47</v>
      </c>
      <c r="D48">
        <f>$D$2+'Controllo di tipo B'!$I$68/300*C48</f>
        <v>34.730671111111114</v>
      </c>
      <c r="E48">
        <f>1/('Controllo di tipo B'!$I$69*(2*PI())^0.5)*EXP(-(0.5*((D48-'Controllo di tipo B'!$I$68)/'Controllo di tipo B'!$I$69)^2))</f>
        <v>0.85987345886311184</v>
      </c>
      <c r="F48" s="1">
        <f t="shared" si="2"/>
        <v>9.8887358599167405E-2</v>
      </c>
      <c r="G48" s="1">
        <f t="shared" si="5"/>
        <v>0.77040689008875229</v>
      </c>
      <c r="H48" s="61">
        <f t="shared" si="4"/>
        <v>0.77040689008875207</v>
      </c>
      <c r="I48" s="1">
        <f t="shared" si="3"/>
        <v>34.730671111111114</v>
      </c>
      <c r="K48" s="29">
        <v>5</v>
      </c>
      <c r="L48" s="28">
        <f>'Controllo di tipo B'!H34</f>
        <v>34.19</v>
      </c>
      <c r="M48" s="27">
        <f>'Controllo di tipo B'!H35</f>
        <v>34.69</v>
      </c>
      <c r="N48" s="221">
        <f>'Controllo di tipo B'!I34</f>
        <v>34.44</v>
      </c>
      <c r="O48" s="221"/>
    </row>
    <row r="49" spans="2:15" ht="16.5" thickTop="1" thickBot="1" x14ac:dyDescent="0.3">
      <c r="B49">
        <f t="shared" si="6"/>
        <v>0.69691346666666676</v>
      </c>
      <c r="C49">
        <f t="shared" si="7"/>
        <v>48</v>
      </c>
      <c r="D49">
        <f>$D$2+'Controllo di tipo B'!$I$68/300*C49</f>
        <v>34.845673333333337</v>
      </c>
      <c r="E49">
        <f>1/('Controllo di tipo B'!$I$69*(2*PI())^0.5)*EXP(-(0.5*((D49-'Controllo di tipo B'!$I$68)/'Controllo di tipo B'!$I$69)^2))</f>
        <v>0.69175119789088635</v>
      </c>
      <c r="F49" s="1">
        <f t="shared" si="2"/>
        <v>7.9552924982336903E-2</v>
      </c>
      <c r="G49" s="1">
        <f t="shared" si="5"/>
        <v>0.8499598150710892</v>
      </c>
      <c r="H49" s="61">
        <f t="shared" si="4"/>
        <v>0.84995981507108898</v>
      </c>
      <c r="I49" s="1">
        <f t="shared" si="3"/>
        <v>34.845673333333337</v>
      </c>
      <c r="K49" s="29">
        <v>6</v>
      </c>
      <c r="L49" s="28">
        <f>'Controllo di tipo B'!H37</f>
        <v>34.19</v>
      </c>
      <c r="M49" s="27">
        <f>'Controllo di tipo B'!H38</f>
        <v>34.69</v>
      </c>
      <c r="N49" s="221">
        <f>'Controllo di tipo B'!I37</f>
        <v>34.44</v>
      </c>
      <c r="O49" s="221"/>
    </row>
    <row r="50" spans="2:15" ht="16.5" thickTop="1" thickBot="1" x14ac:dyDescent="0.3">
      <c r="B50">
        <f t="shared" si="6"/>
        <v>0.69921351111111107</v>
      </c>
      <c r="C50">
        <f t="shared" si="7"/>
        <v>49</v>
      </c>
      <c r="D50">
        <f>$D$2+'Controllo di tipo B'!$I$68/300*C50</f>
        <v>34.960675555555554</v>
      </c>
      <c r="E50">
        <f>1/('Controllo di tipo B'!$I$69*(2*PI())^0.5)*EXP(-(0.5*((D50-'Controllo di tipo B'!$I$68)/'Controllo di tipo B'!$I$69)^2))</f>
        <v>0.51011893695425148</v>
      </c>
      <c r="F50" s="1">
        <f t="shared" si="2"/>
        <v>5.8664811347373544E-2</v>
      </c>
      <c r="G50" s="1">
        <f t="shared" si="5"/>
        <v>0.90862462641846276</v>
      </c>
      <c r="H50" s="61">
        <f t="shared" si="4"/>
        <v>0.90862462641846253</v>
      </c>
      <c r="I50" s="1">
        <f t="shared" si="3"/>
        <v>34.960675555555554</v>
      </c>
      <c r="K50" s="29">
        <v>7</v>
      </c>
      <c r="L50" s="28">
        <f>'Controllo di tipo B'!H40</f>
        <v>34.19</v>
      </c>
      <c r="M50" s="27">
        <f>'Controllo di tipo B'!H41</f>
        <v>34.69</v>
      </c>
      <c r="N50" s="221">
        <f>'Controllo di tipo B'!I40</f>
        <v>34.44</v>
      </c>
      <c r="O50" s="221"/>
    </row>
    <row r="51" spans="2:15" ht="16.5" thickTop="1" thickBot="1" x14ac:dyDescent="0.3">
      <c r="B51">
        <f t="shared" si="6"/>
        <v>0.7015135555555555</v>
      </c>
      <c r="C51">
        <f t="shared" si="7"/>
        <v>50</v>
      </c>
      <c r="D51">
        <f>$D$2+'Controllo di tipo B'!$I$68/300*C51</f>
        <v>35.075677777777777</v>
      </c>
      <c r="E51">
        <f>1/('Controllo di tipo B'!$I$69*(2*PI())^0.5)*EXP(-(0.5*((D51-'Controllo di tipo B'!$I$68)/'Controllo di tipo B'!$I$69)^2))</f>
        <v>0.34482529975343029</v>
      </c>
      <c r="F51" s="1">
        <f t="shared" si="2"/>
        <v>3.9655675750088763E-2</v>
      </c>
      <c r="G51" s="1">
        <f t="shared" si="5"/>
        <v>0.94828030216855153</v>
      </c>
      <c r="H51" s="61">
        <f t="shared" si="4"/>
        <v>0.9482803021685513</v>
      </c>
      <c r="I51" s="1">
        <f t="shared" si="3"/>
        <v>35.075677777777777</v>
      </c>
      <c r="K51" s="29">
        <v>8</v>
      </c>
      <c r="L51" s="28">
        <f>'Controllo di tipo B'!H43</f>
        <v>34.19</v>
      </c>
      <c r="M51" s="27">
        <f>'Controllo di tipo B'!H44</f>
        <v>34.69</v>
      </c>
      <c r="N51" s="221">
        <f>'Controllo di tipo B'!I43</f>
        <v>34.44</v>
      </c>
      <c r="O51" s="221"/>
    </row>
    <row r="52" spans="2:15" ht="16.5" thickTop="1" thickBot="1" x14ac:dyDescent="0.3">
      <c r="B52">
        <f t="shared" si="6"/>
        <v>0.70381360000000004</v>
      </c>
      <c r="C52">
        <f t="shared" si="7"/>
        <v>51</v>
      </c>
      <c r="D52">
        <f>$D$2+'Controllo di tipo B'!$I$68/300*C52</f>
        <v>35.19068</v>
      </c>
      <c r="E52">
        <f>1/('Controllo di tipo B'!$I$69*(2*PI())^0.5)*EXP(-(0.5*((D52-'Controllo di tipo B'!$I$68)/'Controllo di tipo B'!$I$69)^2))</f>
        <v>0.21366478451146786</v>
      </c>
      <c r="F52" s="1">
        <f t="shared" si="2"/>
        <v>2.457192502945129E-2</v>
      </c>
      <c r="G52" s="1">
        <f t="shared" si="5"/>
        <v>0.97285222719800279</v>
      </c>
      <c r="H52" s="61">
        <f t="shared" si="4"/>
        <v>0.97285222719800257</v>
      </c>
      <c r="I52" s="1">
        <f t="shared" si="3"/>
        <v>35.19068</v>
      </c>
      <c r="K52" s="29">
        <v>9</v>
      </c>
      <c r="L52" s="28">
        <f>'Controllo di tipo B'!H46</f>
        <v>34.19</v>
      </c>
      <c r="M52" s="27">
        <f>'Controllo di tipo B'!H47</f>
        <v>34.69</v>
      </c>
      <c r="N52" s="221">
        <f>'Controllo di tipo B'!I46</f>
        <v>34.44</v>
      </c>
      <c r="O52" s="221"/>
    </row>
    <row r="53" spans="2:15" ht="16.5" thickTop="1" thickBot="1" x14ac:dyDescent="0.3">
      <c r="B53">
        <f t="shared" si="6"/>
        <v>0.70611364444444447</v>
      </c>
      <c r="C53">
        <f t="shared" si="7"/>
        <v>52</v>
      </c>
      <c r="D53">
        <f>$D$2+'Controllo di tipo B'!$I$68/300*C53</f>
        <v>35.305682222222224</v>
      </c>
      <c r="E53">
        <f>1/('Controllo di tipo B'!$I$69*(2*PI())^0.5)*EXP(-(0.5*((D53-'Controllo di tipo B'!$I$68)/'Controllo di tipo B'!$I$69)^2))</f>
        <v>0.12135926183858503</v>
      </c>
      <c r="F53" s="1">
        <f t="shared" si="2"/>
        <v>1.3956584798685945E-2</v>
      </c>
      <c r="G53" s="1">
        <f t="shared" si="5"/>
        <v>0.98680881199668868</v>
      </c>
      <c r="H53" s="61">
        <f t="shared" si="4"/>
        <v>0.98680881199668846</v>
      </c>
      <c r="I53" s="1">
        <f t="shared" si="3"/>
        <v>35.305682222222224</v>
      </c>
      <c r="K53" s="29">
        <v>10</v>
      </c>
      <c r="L53" s="28">
        <f>'Controllo di tipo B'!H49</f>
        <v>34.19</v>
      </c>
      <c r="M53" s="27">
        <f>'Controllo di tipo B'!H50</f>
        <v>34.69</v>
      </c>
      <c r="N53" s="221">
        <f>'Controllo di tipo B'!I49</f>
        <v>34.44</v>
      </c>
      <c r="O53" s="221"/>
    </row>
    <row r="54" spans="2:15" ht="16.5" thickTop="1" thickBot="1" x14ac:dyDescent="0.3">
      <c r="B54">
        <f t="shared" si="6"/>
        <v>0.70841368888888889</v>
      </c>
      <c r="C54">
        <f t="shared" si="7"/>
        <v>53</v>
      </c>
      <c r="D54">
        <f>$D$2+'Controllo di tipo B'!$I$68/300*C54</f>
        <v>35.420684444444447</v>
      </c>
      <c r="E54">
        <f>1/('Controllo di tipo B'!$I$69*(2*PI())^0.5)*EXP(-(0.5*((D54-'Controllo di tipo B'!$I$68)/'Controllo di tipo B'!$I$69)^2))</f>
        <v>6.3185736725518887E-2</v>
      </c>
      <c r="F54" s="1">
        <f t="shared" si="2"/>
        <v>7.2665001361830218E-3</v>
      </c>
      <c r="G54" s="1">
        <f t="shared" si="5"/>
        <v>0.9940753121328717</v>
      </c>
      <c r="H54" s="61">
        <f t="shared" si="4"/>
        <v>0.99407531213287148</v>
      </c>
      <c r="I54" s="1">
        <f t="shared" si="3"/>
        <v>35.420684444444447</v>
      </c>
      <c r="K54" s="29">
        <v>11</v>
      </c>
      <c r="L54" s="28">
        <f>'Controllo di tipo B'!H52</f>
        <v>34.19</v>
      </c>
      <c r="M54" s="27">
        <f>'Controllo di tipo B'!H53</f>
        <v>34.69</v>
      </c>
      <c r="N54" s="221">
        <f>'Controllo di tipo B'!I52</f>
        <v>34.44</v>
      </c>
      <c r="O54" s="221"/>
    </row>
    <row r="55" spans="2:15" ht="16.5" thickTop="1" thickBot="1" x14ac:dyDescent="0.3">
      <c r="B55">
        <f t="shared" si="6"/>
        <v>0.71071373333333332</v>
      </c>
      <c r="C55">
        <f t="shared" si="7"/>
        <v>54</v>
      </c>
      <c r="D55">
        <f>$D$2+'Controllo di tipo B'!$I$68/300*C55</f>
        <v>35.535686666666663</v>
      </c>
      <c r="E55">
        <f>1/('Controllo di tipo B'!$I$69*(2*PI())^0.5)*EXP(-(0.5*((D55-'Controllo di tipo B'!$I$68)/'Controllo di tipo B'!$I$69)^2))</f>
        <v>3.0155833119325019E-2</v>
      </c>
      <c r="F55" s="1">
        <f t="shared" si="2"/>
        <v>3.4679878216846839E-3</v>
      </c>
      <c r="G55" s="1">
        <f t="shared" si="5"/>
        <v>0.99754329995455637</v>
      </c>
      <c r="H55" s="61">
        <f t="shared" si="4"/>
        <v>0.99754329995455615</v>
      </c>
      <c r="I55" s="1">
        <f t="shared" si="3"/>
        <v>35.535686666666663</v>
      </c>
      <c r="K55" s="29">
        <v>12</v>
      </c>
      <c r="L55" s="28">
        <f>'Controllo di tipo B'!H55</f>
        <v>34.19</v>
      </c>
      <c r="M55" s="27">
        <f>'Controllo di tipo B'!H56</f>
        <v>34.69</v>
      </c>
      <c r="N55" s="221">
        <f>'Controllo di tipo B'!I55</f>
        <v>34.44</v>
      </c>
      <c r="O55" s="221"/>
    </row>
    <row r="56" spans="2:15" ht="16.5" thickTop="1" thickBot="1" x14ac:dyDescent="0.3">
      <c r="B56">
        <f t="shared" si="6"/>
        <v>0.71301377777777775</v>
      </c>
      <c r="C56">
        <f t="shared" si="7"/>
        <v>55</v>
      </c>
      <c r="D56">
        <f>$D$2+'Controllo di tipo B'!$I$68/300*C56</f>
        <v>35.650688888888887</v>
      </c>
      <c r="E56">
        <f>1/('Controllo di tipo B'!$I$69*(2*PI())^0.5)*EXP(-(0.5*((D56-'Controllo di tipo B'!$I$68)/'Controllo di tipo B'!$I$69)^2))</f>
        <v>1.3192580694794422E-2</v>
      </c>
      <c r="F56" s="1">
        <f t="shared" si="2"/>
        <v>1.5171760967473617E-3</v>
      </c>
      <c r="G56" s="1">
        <f t="shared" si="5"/>
        <v>0.99906047605130377</v>
      </c>
      <c r="H56" s="61">
        <f t="shared" si="4"/>
        <v>0.99906047605130355</v>
      </c>
      <c r="I56" s="1">
        <f t="shared" si="3"/>
        <v>35.650688888888887</v>
      </c>
      <c r="K56" s="29">
        <v>13</v>
      </c>
      <c r="L56" s="28">
        <f>'Controllo di tipo B'!H58</f>
        <v>34.19</v>
      </c>
      <c r="M56" s="27">
        <f>'Controllo di tipo B'!H59</f>
        <v>34.69</v>
      </c>
      <c r="N56" s="221">
        <f>'Controllo di tipo B'!I58</f>
        <v>34.44</v>
      </c>
      <c r="O56" s="221"/>
    </row>
    <row r="57" spans="2:15" ht="16.5" thickTop="1" thickBot="1" x14ac:dyDescent="0.3">
      <c r="B57">
        <f t="shared" si="6"/>
        <v>0.71531382222222217</v>
      </c>
      <c r="C57">
        <f t="shared" si="7"/>
        <v>56</v>
      </c>
      <c r="D57">
        <f>$D$2+'Controllo di tipo B'!$I$68/300*C57</f>
        <v>35.76569111111111</v>
      </c>
      <c r="E57">
        <f>1/('Controllo di tipo B'!$I$69*(2*PI())^0.5)*EXP(-(0.5*((D57-'Controllo di tipo B'!$I$68)/'Controllo di tipo B'!$I$69)^2))</f>
        <v>5.2904709939744004E-3</v>
      </c>
      <c r="F57" s="1">
        <f t="shared" si="2"/>
        <v>6.0841592090927078E-4</v>
      </c>
      <c r="G57" s="1">
        <f t="shared" si="5"/>
        <v>0.99966889197221309</v>
      </c>
      <c r="H57" s="61">
        <f t="shared" si="4"/>
        <v>0.99966889197221287</v>
      </c>
      <c r="I57" s="1">
        <f t="shared" si="3"/>
        <v>35.76569111111111</v>
      </c>
      <c r="K57" s="29">
        <v>14</v>
      </c>
      <c r="L57" s="28">
        <f>'Controllo di tipo B'!H61</f>
        <v>34.19</v>
      </c>
      <c r="M57" s="27">
        <f>'Controllo di tipo B'!H62</f>
        <v>34.69</v>
      </c>
      <c r="N57" s="221">
        <f>'Controllo di tipo B'!I61</f>
        <v>34.44</v>
      </c>
      <c r="O57" s="221"/>
    </row>
    <row r="58" spans="2:15" ht="16.5" thickTop="1" thickBot="1" x14ac:dyDescent="0.3">
      <c r="B58">
        <f t="shared" si="6"/>
        <v>0.71761386666666671</v>
      </c>
      <c r="C58">
        <f t="shared" si="7"/>
        <v>57</v>
      </c>
      <c r="D58">
        <f>$D$2+'Controllo di tipo B'!$I$68/300*C58</f>
        <v>35.880693333333333</v>
      </c>
      <c r="E58">
        <f>1/('Controllo di tipo B'!$I$69*(2*PI())^0.5)*EXP(-(0.5*((D58-'Controllo di tipo B'!$I$68)/'Controllo di tipo B'!$I$69)^2))</f>
        <v>1.9447557591547367E-3</v>
      </c>
      <c r="F58" s="1">
        <f t="shared" si="2"/>
        <v>2.2365123398226168E-4</v>
      </c>
      <c r="G58" s="1">
        <f t="shared" si="5"/>
        <v>0.99989254320619536</v>
      </c>
      <c r="H58" s="61">
        <f t="shared" si="4"/>
        <v>0.99989254320619514</v>
      </c>
      <c r="I58" s="1">
        <f t="shared" si="3"/>
        <v>35.880693333333333</v>
      </c>
      <c r="K58" s="29">
        <v>15</v>
      </c>
      <c r="L58" s="28">
        <f>'Controllo di tipo B'!H64</f>
        <v>34.19</v>
      </c>
      <c r="M58" s="27">
        <f>'Controllo di tipo B'!H65</f>
        <v>34.69</v>
      </c>
      <c r="N58" s="221">
        <f>'Controllo di tipo B'!I64</f>
        <v>34.44</v>
      </c>
      <c r="O58" s="221"/>
    </row>
    <row r="59" spans="2:15" ht="15.75" thickTop="1" x14ac:dyDescent="0.25">
      <c r="B59">
        <f t="shared" si="6"/>
        <v>0.71991391111111114</v>
      </c>
      <c r="C59">
        <f t="shared" si="7"/>
        <v>58</v>
      </c>
      <c r="D59">
        <f>$D$2+'Controllo di tipo B'!$I$68/300*C59</f>
        <v>35.995695555555557</v>
      </c>
      <c r="E59">
        <f>1/('Controllo di tipo B'!$I$69*(2*PI())^0.5)*EXP(-(0.5*((D59-'Controllo di tipo B'!$I$68)/'Controllo di tipo B'!$I$69)^2))</f>
        <v>6.5530268171408738E-4</v>
      </c>
      <c r="F59" s="1">
        <f t="shared" si="2"/>
        <v>7.5361264625302369E-5</v>
      </c>
      <c r="G59" s="1">
        <f t="shared" si="5"/>
        <v>0.99996790447082062</v>
      </c>
      <c r="H59" s="61">
        <f t="shared" si="4"/>
        <v>0.9999679044708204</v>
      </c>
      <c r="I59" s="1">
        <f t="shared" si="3"/>
        <v>35.995695555555557</v>
      </c>
    </row>
    <row r="60" spans="2:15" x14ac:dyDescent="0.25">
      <c r="B60">
        <f t="shared" si="6"/>
        <v>0.72221395555555556</v>
      </c>
      <c r="C60">
        <f t="shared" si="7"/>
        <v>59</v>
      </c>
      <c r="D60">
        <f>$D$2+'Controllo di tipo B'!$I$68/300*C60</f>
        <v>36.11069777777778</v>
      </c>
      <c r="E60">
        <f>1/('Controllo di tipo B'!$I$69*(2*PI())^0.5)*EXP(-(0.5*((D60-'Controllo di tipo B'!$I$68)/'Controllo di tipo B'!$I$69)^2))</f>
        <v>2.0240674205570334E-4</v>
      </c>
      <c r="F60" s="1">
        <f t="shared" si="2"/>
        <v>2.3277225129166232E-5</v>
      </c>
      <c r="G60" s="1">
        <f t="shared" si="5"/>
        <v>0.9999911816959498</v>
      </c>
      <c r="H60" s="61">
        <f t="shared" si="4"/>
        <v>0.99999118169594958</v>
      </c>
      <c r="I60" s="1">
        <f t="shared" si="3"/>
        <v>36.11069777777778</v>
      </c>
    </row>
    <row r="61" spans="2:15" x14ac:dyDescent="0.25">
      <c r="B61">
        <f t="shared" si="6"/>
        <v>0.7245140000000001</v>
      </c>
      <c r="C61">
        <f t="shared" si="7"/>
        <v>60</v>
      </c>
      <c r="D61">
        <f>$D$2+'Controllo di tipo B'!$I$68/300*C61</f>
        <v>36.225700000000003</v>
      </c>
      <c r="E61">
        <f>1/('Controllo di tipo B'!$I$69*(2*PI())^0.5)*EXP(-(0.5*((D61-'Controllo di tipo B'!$I$68)/'Controllo di tipo B'!$I$69)^2))</f>
        <v>5.7307855098061456E-5</v>
      </c>
      <c r="F61" s="1">
        <f t="shared" si="2"/>
        <v>6.5905306870662378E-6</v>
      </c>
      <c r="G61" s="1">
        <f t="shared" si="5"/>
        <v>0.99999777222663688</v>
      </c>
      <c r="H61" s="61">
        <f t="shared" si="4"/>
        <v>0.99999777222663666</v>
      </c>
      <c r="I61" s="1">
        <f t="shared" si="3"/>
        <v>36.225700000000003</v>
      </c>
    </row>
    <row r="62" spans="2:15" x14ac:dyDescent="0.25">
      <c r="B62">
        <f t="shared" si="6"/>
        <v>0.72681404444444442</v>
      </c>
      <c r="C62">
        <f t="shared" si="7"/>
        <v>61</v>
      </c>
      <c r="D62">
        <f>$D$2+'Controllo di tipo B'!$I$68/300*C62</f>
        <v>36.34070222222222</v>
      </c>
      <c r="E62">
        <f>1/('Controllo di tipo B'!$I$69*(2*PI())^0.5)*EXP(-(0.5*((D62-'Controllo di tipo B'!$I$68)/'Controllo di tipo B'!$I$69)^2))</f>
        <v>1.4873373498365519E-5</v>
      </c>
      <c r="F62" s="1">
        <f t="shared" si="2"/>
        <v>1.710471004253053E-6</v>
      </c>
      <c r="G62" s="1">
        <f t="shared" si="5"/>
        <v>0.99999948269764116</v>
      </c>
      <c r="H62" s="61">
        <f t="shared" si="4"/>
        <v>0.99999948269764094</v>
      </c>
      <c r="I62" s="1">
        <f t="shared" si="3"/>
        <v>36.34070222222222</v>
      </c>
      <c r="K62" s="62"/>
      <c r="L62" s="220"/>
      <c r="M62" s="220"/>
    </row>
    <row r="63" spans="2:15" x14ac:dyDescent="0.25">
      <c r="B63">
        <f t="shared" si="6"/>
        <v>0.72911408888888884</v>
      </c>
      <c r="C63">
        <f t="shared" si="7"/>
        <v>62</v>
      </c>
      <c r="D63">
        <f>$D$2+'Controllo di tipo B'!$I$68/300*C63</f>
        <v>36.455704444444443</v>
      </c>
      <c r="E63">
        <f>1/('Controllo di tipo B'!$I$69*(2*PI())^0.5)*EXP(-(0.5*((D63-'Controllo di tipo B'!$I$68)/'Controllo di tipo B'!$I$69)^2))</f>
        <v>3.5384328987831624E-6</v>
      </c>
      <c r="F63" s="1">
        <f t="shared" si="2"/>
        <v>4.0692764654428716E-7</v>
      </c>
      <c r="G63" s="1">
        <f t="shared" si="5"/>
        <v>0.99999988962528774</v>
      </c>
      <c r="H63" s="61">
        <f t="shared" si="4"/>
        <v>0.99999988962528752</v>
      </c>
      <c r="I63" s="1">
        <f t="shared" si="3"/>
        <v>36.455704444444443</v>
      </c>
      <c r="K63" s="57"/>
      <c r="L63" s="190"/>
      <c r="M63" s="190"/>
    </row>
    <row r="64" spans="2:15" x14ac:dyDescent="0.25">
      <c r="B64">
        <f t="shared" si="6"/>
        <v>0.73141413333333327</v>
      </c>
      <c r="C64">
        <f t="shared" si="7"/>
        <v>63</v>
      </c>
      <c r="D64">
        <f>$D$2+'Controllo di tipo B'!$I$68/300*C64</f>
        <v>36.570706666666666</v>
      </c>
      <c r="E64">
        <f>1/('Controllo di tipo B'!$I$69*(2*PI())^0.5)*EXP(-(0.5*((D64-'Controllo di tipo B'!$I$68)/'Controllo di tipo B'!$I$69)^2))</f>
        <v>7.7164686269996516E-7</v>
      </c>
      <c r="F64" s="1">
        <f t="shared" si="2"/>
        <v>8.8741103981302853E-8</v>
      </c>
      <c r="G64" s="1">
        <f t="shared" si="5"/>
        <v>0.99999997836639176</v>
      </c>
      <c r="H64" s="61">
        <f t="shared" si="4"/>
        <v>0.99999997836639154</v>
      </c>
      <c r="I64" s="1">
        <f t="shared" si="3"/>
        <v>36.570706666666666</v>
      </c>
      <c r="K64" s="57"/>
      <c r="L64" s="190"/>
      <c r="M64" s="190"/>
    </row>
    <row r="65" spans="2:13" x14ac:dyDescent="0.25">
      <c r="B65">
        <f t="shared" si="6"/>
        <v>0.73371417777777781</v>
      </c>
      <c r="C65">
        <f t="shared" si="7"/>
        <v>64</v>
      </c>
      <c r="D65">
        <f>$D$2+'Controllo di tipo B'!$I$68/300*C65</f>
        <v>36.68570888888889</v>
      </c>
      <c r="E65">
        <f>1/('Controllo di tipo B'!$I$69*(2*PI())^0.5)*EXP(-(0.5*((D65-'Controllo di tipo B'!$I$68)/'Controllo di tipo B'!$I$69)^2))</f>
        <v>1.542525583258314E-7</v>
      </c>
      <c r="F65" s="1">
        <f t="shared" si="2"/>
        <v>1.7739386990933728E-8</v>
      </c>
      <c r="G65" s="1">
        <f t="shared" si="5"/>
        <v>0.99999999610577872</v>
      </c>
      <c r="H65" s="61">
        <f t="shared" si="4"/>
        <v>0.9999999961057785</v>
      </c>
      <c r="I65" s="1">
        <f t="shared" si="3"/>
        <v>36.68570888888889</v>
      </c>
      <c r="K65" s="57"/>
      <c r="L65" s="190"/>
      <c r="M65" s="190"/>
    </row>
    <row r="66" spans="2:13" x14ac:dyDescent="0.25">
      <c r="B66">
        <f t="shared" ref="B66:B97" si="8">D66/50</f>
        <v>0.73601422222222224</v>
      </c>
      <c r="C66">
        <f t="shared" si="7"/>
        <v>65</v>
      </c>
      <c r="D66">
        <f>$D$2+'Controllo di tipo B'!$I$68/300*C66</f>
        <v>36.800711111111113</v>
      </c>
      <c r="E66">
        <f>1/('Controllo di tipo B'!$I$69*(2*PI())^0.5)*EXP(-(0.5*((D66-'Controllo di tipo B'!$I$68)/'Controllo di tipo B'!$I$69)^2))</f>
        <v>2.8265215883472114E-8</v>
      </c>
      <c r="F66" s="1">
        <f t="shared" si="2"/>
        <v>3.250562638190177E-9</v>
      </c>
      <c r="G66" s="1">
        <f t="shared" si="5"/>
        <v>0.99999999935634132</v>
      </c>
      <c r="H66" s="61">
        <f t="shared" si="4"/>
        <v>0.9999999993563411</v>
      </c>
      <c r="I66" s="1">
        <f t="shared" si="3"/>
        <v>36.800711111111113</v>
      </c>
      <c r="K66" s="57"/>
      <c r="L66" s="190"/>
      <c r="M66" s="190"/>
    </row>
    <row r="67" spans="2:13" x14ac:dyDescent="0.25">
      <c r="B67">
        <f t="shared" si="8"/>
        <v>0.73831426666666677</v>
      </c>
      <c r="C67">
        <f t="shared" si="7"/>
        <v>66</v>
      </c>
      <c r="D67">
        <f>$D$2+'Controllo di tipo B'!$I$68/300*C67</f>
        <v>36.915713333333336</v>
      </c>
      <c r="E67">
        <f>1/('Controllo di tipo B'!$I$69*(2*PI())^0.5)*EXP(-(0.5*((D67-'Controllo di tipo B'!$I$68)/'Controllo di tipo B'!$I$69)^2))</f>
        <v>4.7476466480344191E-9</v>
      </c>
      <c r="F67" s="1">
        <f t="shared" si="2"/>
        <v>5.4598991484984803E-10</v>
      </c>
      <c r="G67" s="1">
        <f t="shared" si="5"/>
        <v>0.99999999990233124</v>
      </c>
      <c r="H67" s="61">
        <f t="shared" si="4"/>
        <v>0.99999999990233102</v>
      </c>
      <c r="I67" s="1">
        <f t="shared" si="3"/>
        <v>36.915713333333336</v>
      </c>
      <c r="K67" s="57"/>
      <c r="L67" s="190"/>
      <c r="M67" s="190"/>
    </row>
    <row r="68" spans="2:13" x14ac:dyDescent="0.25">
      <c r="B68">
        <f t="shared" si="8"/>
        <v>0.7406143111111112</v>
      </c>
      <c r="C68">
        <f t="shared" ref="C68:C101" si="9">C67+1</f>
        <v>67</v>
      </c>
      <c r="D68">
        <f>$D$2+'Controllo di tipo B'!$I$68/300*C68</f>
        <v>37.03071555555556</v>
      </c>
      <c r="E68">
        <f>1/('Controllo di tipo B'!$I$69*(2*PI())^0.5)*EXP(-(0.5*((D68-'Controllo di tipo B'!$I$68)/'Controllo di tipo B'!$I$69)^2))</f>
        <v>7.3098862713248594E-10</v>
      </c>
      <c r="F68" s="1">
        <f t="shared" ref="F68:F101" si="10">(D68-D67)*E68</f>
        <v>8.4065316539408107E-11</v>
      </c>
      <c r="G68" s="1">
        <f t="shared" si="5"/>
        <v>0.99999999998639655</v>
      </c>
      <c r="H68" s="61">
        <f t="shared" si="4"/>
        <v>0.99999999998639633</v>
      </c>
      <c r="I68" s="1">
        <f t="shared" ref="I68:I101" si="11">D68</f>
        <v>37.03071555555556</v>
      </c>
      <c r="K68" s="57"/>
      <c r="L68" s="190"/>
      <c r="M68" s="190"/>
    </row>
    <row r="69" spans="2:13" x14ac:dyDescent="0.25">
      <c r="B69">
        <f t="shared" si="8"/>
        <v>0.74291435555555552</v>
      </c>
      <c r="C69">
        <f t="shared" si="9"/>
        <v>68</v>
      </c>
      <c r="D69">
        <f>$D$2+'Controllo di tipo B'!$I$68/300*C69</f>
        <v>37.145717777777776</v>
      </c>
      <c r="E69">
        <f>1/('Controllo di tipo B'!$I$69*(2*PI())^0.5)*EXP(-(0.5*((D69-'Controllo di tipo B'!$I$68)/'Controllo di tipo B'!$I$69)^2))</f>
        <v>1.0316894804323862E-10</v>
      </c>
      <c r="F69" s="1">
        <f t="shared" si="10"/>
        <v>1.1864658289300809E-11</v>
      </c>
      <c r="G69" s="1">
        <f t="shared" si="5"/>
        <v>0.99999999999826117</v>
      </c>
      <c r="H69" s="61">
        <f t="shared" ref="H69:H101" si="12">G69/$F$102</f>
        <v>0.99999999999826095</v>
      </c>
      <c r="I69" s="1">
        <f t="shared" si="11"/>
        <v>37.145717777777776</v>
      </c>
      <c r="K69" s="57"/>
      <c r="L69" s="190"/>
      <c r="M69" s="190"/>
    </row>
    <row r="70" spans="2:13" x14ac:dyDescent="0.25">
      <c r="B70">
        <f t="shared" si="8"/>
        <v>0.74521439999999994</v>
      </c>
      <c r="C70">
        <f t="shared" si="9"/>
        <v>69</v>
      </c>
      <c r="D70">
        <f>$D$2+'Controllo di tipo B'!$I$68/300*C70</f>
        <v>37.260719999999999</v>
      </c>
      <c r="E70">
        <f>1/('Controllo di tipo B'!$I$69*(2*PI())^0.5)*EXP(-(0.5*((D70-'Controllo di tipo B'!$I$68)/'Controllo di tipo B'!$I$69)^2))</f>
        <v>1.3347303465968772E-11</v>
      </c>
      <c r="F70" s="1">
        <f t="shared" si="10"/>
        <v>1.5349695592607924E-12</v>
      </c>
      <c r="G70" s="1">
        <f t="shared" si="5"/>
        <v>0.99999999999979616</v>
      </c>
      <c r="H70" s="61">
        <f t="shared" si="12"/>
        <v>0.99999999999979594</v>
      </c>
      <c r="I70" s="1">
        <f t="shared" si="11"/>
        <v>37.260719999999999</v>
      </c>
      <c r="K70" s="57"/>
      <c r="L70" s="190"/>
      <c r="M70" s="190"/>
    </row>
    <row r="71" spans="2:13" x14ac:dyDescent="0.25">
      <c r="B71">
        <f t="shared" si="8"/>
        <v>0.74751444444444448</v>
      </c>
      <c r="C71">
        <f t="shared" si="9"/>
        <v>70</v>
      </c>
      <c r="D71">
        <f>$D$2+'Controllo di tipo B'!$I$68/300*C71</f>
        <v>37.375722222222223</v>
      </c>
      <c r="E71">
        <f>1/('Controllo di tipo B'!$I$69*(2*PI())^0.5)*EXP(-(0.5*((D71-'Controllo di tipo B'!$I$68)/'Controllo di tipo B'!$I$69)^2))</f>
        <v>1.5828662441296167E-12</v>
      </c>
      <c r="F71" s="1">
        <f t="shared" si="10"/>
        <v>1.820331355554502E-13</v>
      </c>
      <c r="G71" s="1">
        <f t="shared" ref="G71:G101" si="13">G70+F71</f>
        <v>0.99999999999997824</v>
      </c>
      <c r="H71" s="61">
        <f t="shared" si="12"/>
        <v>0.99999999999997802</v>
      </c>
      <c r="I71" s="1">
        <f t="shared" si="11"/>
        <v>37.375722222222223</v>
      </c>
      <c r="K71" s="57"/>
      <c r="L71" s="190"/>
      <c r="M71" s="190"/>
    </row>
    <row r="72" spans="2:13" x14ac:dyDescent="0.25">
      <c r="B72">
        <f t="shared" si="8"/>
        <v>0.74981448888888891</v>
      </c>
      <c r="C72">
        <f t="shared" si="9"/>
        <v>71</v>
      </c>
      <c r="D72">
        <f>$D$2+'Controllo di tipo B'!$I$68/300*C72</f>
        <v>37.490724444444446</v>
      </c>
      <c r="E72">
        <f>1/('Controllo di tipo B'!$I$69*(2*PI())^0.5)*EXP(-(0.5*((D72-'Controllo di tipo B'!$I$68)/'Controllo di tipo B'!$I$69)^2))</f>
        <v>1.7206837235479763E-13</v>
      </c>
      <c r="F72" s="1">
        <f t="shared" si="10"/>
        <v>1.9788245194962707E-14</v>
      </c>
      <c r="G72" s="1">
        <f t="shared" si="13"/>
        <v>0.999999999999998</v>
      </c>
      <c r="H72" s="61">
        <f t="shared" si="12"/>
        <v>0.99999999999999778</v>
      </c>
      <c r="I72" s="1">
        <f t="shared" si="11"/>
        <v>37.490724444444446</v>
      </c>
      <c r="K72" s="57"/>
      <c r="L72" s="190"/>
      <c r="M72" s="190"/>
    </row>
    <row r="73" spans="2:13" x14ac:dyDescent="0.25">
      <c r="B73">
        <f t="shared" si="8"/>
        <v>0.75211453333333333</v>
      </c>
      <c r="C73">
        <f t="shared" si="9"/>
        <v>72</v>
      </c>
      <c r="D73">
        <f>$D$2+'Controllo di tipo B'!$I$68/300*C73</f>
        <v>37.605726666666669</v>
      </c>
      <c r="E73">
        <f>1/('Controllo di tipo B'!$I$69*(2*PI())^0.5)*EXP(-(0.5*((D73-'Controllo di tipo B'!$I$68)/'Controllo di tipo B'!$I$69)^2))</f>
        <v>1.7146047953293306E-14</v>
      </c>
      <c r="F73" s="1">
        <f t="shared" si="10"/>
        <v>1.9718336169575344E-15</v>
      </c>
      <c r="G73" s="1">
        <f t="shared" si="13"/>
        <v>1</v>
      </c>
      <c r="H73" s="61">
        <f t="shared" si="12"/>
        <v>0.99999999999999978</v>
      </c>
      <c r="I73" s="1">
        <f t="shared" si="11"/>
        <v>37.605726666666669</v>
      </c>
      <c r="K73" s="57"/>
      <c r="L73" s="190"/>
      <c r="M73" s="190"/>
    </row>
    <row r="74" spans="2:13" x14ac:dyDescent="0.25">
      <c r="B74">
        <f t="shared" si="8"/>
        <v>0.75441457777777776</v>
      </c>
      <c r="C74">
        <f t="shared" si="9"/>
        <v>73</v>
      </c>
      <c r="D74">
        <f>$D$2+'Controllo di tipo B'!$I$68/300*C74</f>
        <v>37.720728888888885</v>
      </c>
      <c r="E74">
        <f>1/('Controllo di tipo B'!$I$69*(2*PI())^0.5)*EXP(-(0.5*((D74-'Controllo di tipo B'!$I$68)/'Controllo di tipo B'!$I$69)^2))</f>
        <v>1.5661493253112361E-15</v>
      </c>
      <c r="F74" s="1">
        <f t="shared" si="10"/>
        <v>1.801106527426168E-16</v>
      </c>
      <c r="G74" s="1">
        <f t="shared" si="13"/>
        <v>1.0000000000000002</v>
      </c>
      <c r="H74" s="61">
        <f t="shared" si="12"/>
        <v>1</v>
      </c>
      <c r="I74" s="1">
        <f t="shared" si="11"/>
        <v>37.720728888888885</v>
      </c>
      <c r="K74" s="57"/>
      <c r="L74" s="190"/>
      <c r="M74" s="190"/>
    </row>
    <row r="75" spans="2:13" x14ac:dyDescent="0.25">
      <c r="B75">
        <f t="shared" si="8"/>
        <v>0.7567146222222223</v>
      </c>
      <c r="C75">
        <f t="shared" si="9"/>
        <v>74</v>
      </c>
      <c r="D75">
        <f>$D$2+'Controllo di tipo B'!$I$68/300*C75</f>
        <v>37.835731111111116</v>
      </c>
      <c r="E75">
        <f>1/('Controllo di tipo B'!$I$69*(2*PI())^0.5)*EXP(-(0.5*((D75-'Controllo di tipo B'!$I$68)/'Controllo di tipo B'!$I$69)^2))</f>
        <v>1.3113192956478775E-16</v>
      </c>
      <c r="F75" s="1">
        <f t="shared" si="10"/>
        <v>1.5080463304239591E-17</v>
      </c>
      <c r="G75" s="1">
        <f t="shared" si="13"/>
        <v>1.0000000000000002</v>
      </c>
      <c r="H75" s="61">
        <f t="shared" si="12"/>
        <v>1</v>
      </c>
      <c r="I75" s="1">
        <f t="shared" si="11"/>
        <v>37.835731111111116</v>
      </c>
      <c r="K75" s="57"/>
      <c r="L75" s="190"/>
      <c r="M75" s="190"/>
    </row>
    <row r="76" spans="2:13" x14ac:dyDescent="0.25">
      <c r="B76">
        <f t="shared" si="8"/>
        <v>0.75901466666666662</v>
      </c>
      <c r="C76">
        <f t="shared" si="9"/>
        <v>75</v>
      </c>
      <c r="D76">
        <f>$D$2+'Controllo di tipo B'!$I$68/300*C76</f>
        <v>37.950733333333332</v>
      </c>
      <c r="E76">
        <f>1/('Controllo di tipo B'!$I$69*(2*PI())^0.5)*EXP(-(0.5*((D76-'Controllo di tipo B'!$I$68)/'Controllo di tipo B'!$I$69)^2))</f>
        <v>1.0064446280011706E-17</v>
      </c>
      <c r="F76" s="1">
        <f t="shared" si="10"/>
        <v>1.1574336876374638E-18</v>
      </c>
      <c r="G76" s="1">
        <f t="shared" si="13"/>
        <v>1.0000000000000002</v>
      </c>
      <c r="H76" s="61">
        <f t="shared" si="12"/>
        <v>1</v>
      </c>
      <c r="I76" s="1">
        <f t="shared" si="11"/>
        <v>37.950733333333332</v>
      </c>
      <c r="K76" s="57"/>
      <c r="L76" s="190"/>
      <c r="M76" s="190"/>
    </row>
    <row r="77" spans="2:13" x14ac:dyDescent="0.25">
      <c r="B77">
        <f t="shared" si="8"/>
        <v>0.76131471111111115</v>
      </c>
      <c r="C77">
        <f t="shared" si="9"/>
        <v>76</v>
      </c>
      <c r="D77">
        <f>$D$2+'Controllo di tipo B'!$I$68/300*C77</f>
        <v>38.065735555555555</v>
      </c>
      <c r="E77">
        <f>1/('Controllo di tipo B'!$I$69*(2*PI())^0.5)*EXP(-(0.5*((D77-'Controllo di tipo B'!$I$68)/'Controllo di tipo B'!$I$69)^2))</f>
        <v>7.0807208119353362E-19</v>
      </c>
      <c r="F77" s="1">
        <f t="shared" si="10"/>
        <v>8.1429862830770915E-20</v>
      </c>
      <c r="G77" s="1">
        <f t="shared" si="13"/>
        <v>1.0000000000000002</v>
      </c>
      <c r="H77" s="61">
        <f t="shared" si="12"/>
        <v>1</v>
      </c>
      <c r="I77" s="1">
        <f t="shared" si="11"/>
        <v>38.065735555555555</v>
      </c>
      <c r="K77" s="57"/>
      <c r="L77" s="190"/>
      <c r="M77" s="190"/>
    </row>
    <row r="78" spans="2:13" x14ac:dyDescent="0.25">
      <c r="B78">
        <f t="shared" si="8"/>
        <v>0.76361475555555558</v>
      </c>
      <c r="C78">
        <f t="shared" si="9"/>
        <v>77</v>
      </c>
      <c r="D78">
        <f>$D$2+'Controllo di tipo B'!$I$68/300*C78</f>
        <v>38.180737777777779</v>
      </c>
      <c r="E78">
        <f>1/('Controllo di tipo B'!$I$69*(2*PI())^0.5)*EXP(-(0.5*((D78-'Controllo di tipo B'!$I$68)/'Controllo di tipo B'!$I$69)^2))</f>
        <v>4.5663711307493126E-20</v>
      </c>
      <c r="F78" s="1">
        <f t="shared" si="10"/>
        <v>5.2514282752757773E-21</v>
      </c>
      <c r="G78" s="1">
        <f t="shared" si="13"/>
        <v>1.0000000000000002</v>
      </c>
      <c r="H78" s="61">
        <f t="shared" si="12"/>
        <v>1</v>
      </c>
      <c r="I78" s="1">
        <f t="shared" si="11"/>
        <v>38.180737777777779</v>
      </c>
    </row>
    <row r="79" spans="2:13" x14ac:dyDescent="0.25">
      <c r="B79">
        <f t="shared" si="8"/>
        <v>0.76591480000000001</v>
      </c>
      <c r="C79">
        <f t="shared" si="9"/>
        <v>78</v>
      </c>
      <c r="D79">
        <f>$D$2+'Controllo di tipo B'!$I$68/300*C79</f>
        <v>38.295740000000002</v>
      </c>
      <c r="E79">
        <f>1/('Controllo di tipo B'!$I$69*(2*PI())^0.5)*EXP(-(0.5*((D79-'Controllo di tipo B'!$I$68)/'Controllo di tipo B'!$I$69)^2))</f>
        <v>2.6994239147824816E-21</v>
      </c>
      <c r="F79" s="1">
        <f t="shared" si="10"/>
        <v>3.1043974891979901E-22</v>
      </c>
      <c r="G79" s="1">
        <f t="shared" si="13"/>
        <v>1.0000000000000002</v>
      </c>
      <c r="H79" s="61">
        <f t="shared" si="12"/>
        <v>1</v>
      </c>
      <c r="I79" s="1">
        <f t="shared" si="11"/>
        <v>38.295740000000002</v>
      </c>
    </row>
    <row r="80" spans="2:13" x14ac:dyDescent="0.25">
      <c r="B80">
        <f t="shared" si="8"/>
        <v>0.76821484444444454</v>
      </c>
      <c r="C80">
        <f t="shared" si="9"/>
        <v>79</v>
      </c>
      <c r="D80">
        <f>$D$2+'Controllo di tipo B'!$I$68/300*C80</f>
        <v>38.410742222222225</v>
      </c>
      <c r="E80">
        <f>1/('Controllo di tipo B'!$I$69*(2*PI())^0.5)*EXP(-(0.5*((D80-'Controllo di tipo B'!$I$68)/'Controllo di tipo B'!$I$69)^2))</f>
        <v>1.4627736440063496E-22</v>
      </c>
      <c r="F80" s="1">
        <f t="shared" si="10"/>
        <v>1.6822221966882964E-23</v>
      </c>
      <c r="G80" s="1">
        <f t="shared" si="13"/>
        <v>1.0000000000000002</v>
      </c>
      <c r="H80" s="61">
        <f t="shared" si="12"/>
        <v>1</v>
      </c>
      <c r="I80" s="1">
        <f t="shared" si="11"/>
        <v>38.410742222222225</v>
      </c>
    </row>
    <row r="81" spans="2:9" x14ac:dyDescent="0.25">
      <c r="B81">
        <f t="shared" si="8"/>
        <v>0.77051488888888886</v>
      </c>
      <c r="C81">
        <f t="shared" si="9"/>
        <v>80</v>
      </c>
      <c r="D81">
        <f>$D$2+'Controllo di tipo B'!$I$68/300*C81</f>
        <v>38.525744444444442</v>
      </c>
      <c r="E81">
        <f>1/('Controllo di tipo B'!$I$69*(2*PI())^0.5)*EXP(-(0.5*((D81-'Controllo di tipo B'!$I$68)/'Controllo di tipo B'!$I$69)^2))</f>
        <v>7.265898263836022E-24</v>
      </c>
      <c r="F81" s="1">
        <f t="shared" si="10"/>
        <v>8.3559444678168541E-25</v>
      </c>
      <c r="G81" s="1">
        <f t="shared" si="13"/>
        <v>1.0000000000000002</v>
      </c>
      <c r="H81" s="61">
        <f t="shared" si="12"/>
        <v>1</v>
      </c>
      <c r="I81" s="1">
        <f t="shared" si="11"/>
        <v>38.525744444444442</v>
      </c>
    </row>
    <row r="82" spans="2:9" x14ac:dyDescent="0.25">
      <c r="B82">
        <f t="shared" si="8"/>
        <v>0.77281493333333329</v>
      </c>
      <c r="C82">
        <f t="shared" si="9"/>
        <v>81</v>
      </c>
      <c r="D82">
        <f>$D$2+'Controllo di tipo B'!$I$68/300*C82</f>
        <v>38.640746666666665</v>
      </c>
      <c r="E82">
        <f>1/('Controllo di tipo B'!$I$69*(2*PI())^0.5)*EXP(-(0.5*((D82-'Controllo di tipo B'!$I$68)/'Controllo di tipo B'!$I$69)^2))</f>
        <v>3.3083210549173867E-25</v>
      </c>
      <c r="F82" s="1">
        <f t="shared" si="10"/>
        <v>3.8046427314006962E-26</v>
      </c>
      <c r="G82" s="1">
        <f t="shared" si="13"/>
        <v>1.0000000000000002</v>
      </c>
      <c r="H82" s="61">
        <f t="shared" si="12"/>
        <v>1</v>
      </c>
      <c r="I82" s="1">
        <f t="shared" si="11"/>
        <v>38.640746666666665</v>
      </c>
    </row>
    <row r="83" spans="2:9" x14ac:dyDescent="0.25">
      <c r="B83">
        <f t="shared" si="8"/>
        <v>0.77511497777777771</v>
      </c>
      <c r="C83">
        <f t="shared" si="9"/>
        <v>82</v>
      </c>
      <c r="D83">
        <f>$D$2+'Controllo di tipo B'!$I$68/300*C83</f>
        <v>38.755748888888888</v>
      </c>
      <c r="E83">
        <f>1/('Controllo di tipo B'!$I$69*(2*PI())^0.5)*EXP(-(0.5*((D83-'Controllo di tipo B'!$I$68)/'Controllo di tipo B'!$I$69)^2))</f>
        <v>1.3808043147523832E-26</v>
      </c>
      <c r="F83" s="1">
        <f t="shared" si="10"/>
        <v>1.5879556465055839E-27</v>
      </c>
      <c r="G83" s="1">
        <f t="shared" si="13"/>
        <v>1.0000000000000002</v>
      </c>
      <c r="H83" s="61">
        <f t="shared" si="12"/>
        <v>1</v>
      </c>
      <c r="I83" s="1">
        <f t="shared" si="11"/>
        <v>38.755748888888888</v>
      </c>
    </row>
    <row r="84" spans="2:9" x14ac:dyDescent="0.25">
      <c r="B84">
        <f t="shared" si="8"/>
        <v>0.77741502222222225</v>
      </c>
      <c r="C84">
        <f t="shared" si="9"/>
        <v>83</v>
      </c>
      <c r="D84">
        <f>$D$2+'Controllo di tipo B'!$I$68/300*C84</f>
        <v>38.870751111111112</v>
      </c>
      <c r="E84">
        <f>1/('Controllo di tipo B'!$I$69*(2*PI())^0.5)*EXP(-(0.5*((D84-'Controllo di tipo B'!$I$68)/'Controllo di tipo B'!$I$69)^2))</f>
        <v>5.2827830089950814E-28</v>
      </c>
      <c r="F84" s="1">
        <f t="shared" si="10"/>
        <v>6.0753178555223799E-29</v>
      </c>
      <c r="G84" s="1">
        <f t="shared" si="13"/>
        <v>1.0000000000000002</v>
      </c>
      <c r="H84" s="61">
        <f t="shared" si="12"/>
        <v>1</v>
      </c>
      <c r="I84" s="1">
        <f t="shared" si="11"/>
        <v>38.870751111111112</v>
      </c>
    </row>
    <row r="85" spans="2:9" x14ac:dyDescent="0.25">
      <c r="B85">
        <f t="shared" si="8"/>
        <v>0.77971506666666668</v>
      </c>
      <c r="C85">
        <f t="shared" si="9"/>
        <v>84</v>
      </c>
      <c r="D85">
        <f>$D$2+'Controllo di tipo B'!$I$68/300*C85</f>
        <v>38.985753333333335</v>
      </c>
      <c r="E85">
        <f>1/('Controllo di tipo B'!$I$69*(2*PI())^0.5)*EXP(-(0.5*((D85-'Controllo di tipo B'!$I$68)/'Controllo di tipo B'!$I$69)^2))</f>
        <v>1.852676358164136E-29</v>
      </c>
      <c r="F85" s="1">
        <f t="shared" si="10"/>
        <v>2.1306189824745139E-30</v>
      </c>
      <c r="G85" s="1">
        <f t="shared" si="13"/>
        <v>1.0000000000000002</v>
      </c>
      <c r="H85" s="61">
        <f t="shared" si="12"/>
        <v>1</v>
      </c>
      <c r="I85" s="1">
        <f t="shared" si="11"/>
        <v>38.985753333333335</v>
      </c>
    </row>
    <row r="86" spans="2:9" x14ac:dyDescent="0.25">
      <c r="B86">
        <f t="shared" si="8"/>
        <v>0.78201511111111122</v>
      </c>
      <c r="C86">
        <f t="shared" si="9"/>
        <v>85</v>
      </c>
      <c r="D86">
        <f>$D$2+'Controllo di tipo B'!$I$68/300*C86</f>
        <v>39.100755555555558</v>
      </c>
      <c r="E86">
        <f>1/('Controllo di tipo B'!$I$69*(2*PI())^0.5)*EXP(-(0.5*((D86-'Controllo di tipo B'!$I$68)/'Controllo di tipo B'!$I$69)^2))</f>
        <v>5.9558327988548017E-31</v>
      </c>
      <c r="F86" s="1">
        <f t="shared" si="10"/>
        <v>6.8493400705230634E-32</v>
      </c>
      <c r="G86" s="1">
        <f t="shared" si="13"/>
        <v>1.0000000000000002</v>
      </c>
      <c r="H86" s="61">
        <f t="shared" si="12"/>
        <v>1</v>
      </c>
      <c r="I86" s="1">
        <f t="shared" si="11"/>
        <v>39.100755555555558</v>
      </c>
    </row>
    <row r="87" spans="2:9" x14ac:dyDescent="0.25">
      <c r="B87">
        <f t="shared" si="8"/>
        <v>0.78431515555555564</v>
      </c>
      <c r="C87">
        <f t="shared" si="9"/>
        <v>86</v>
      </c>
      <c r="D87">
        <f>$D$2+'Controllo di tipo B'!$I$68/300*C87</f>
        <v>39.215757777777782</v>
      </c>
      <c r="E87">
        <f>1/('Controllo di tipo B'!$I$69*(2*PI())^0.5)*EXP(-(0.5*((D87-'Controllo di tipo B'!$I$68)/'Controllo di tipo B'!$I$69)^2))</f>
        <v>1.7550584510077543E-32</v>
      </c>
      <c r="F87" s="1">
        <f t="shared" si="10"/>
        <v>2.0183562199578484E-33</v>
      </c>
      <c r="G87" s="1">
        <f t="shared" si="13"/>
        <v>1.0000000000000002</v>
      </c>
      <c r="H87" s="61">
        <f t="shared" si="12"/>
        <v>1</v>
      </c>
      <c r="I87" s="1">
        <f t="shared" si="11"/>
        <v>39.215757777777782</v>
      </c>
    </row>
    <row r="88" spans="2:9" x14ac:dyDescent="0.25">
      <c r="B88">
        <f t="shared" si="8"/>
        <v>0.78661519999999996</v>
      </c>
      <c r="C88">
        <f t="shared" si="9"/>
        <v>87</v>
      </c>
      <c r="D88">
        <f>$D$2+'Controllo di tipo B'!$I$68/300*C88</f>
        <v>39.330759999999998</v>
      </c>
      <c r="E88">
        <f>1/('Controllo di tipo B'!$I$69*(2*PI())^0.5)*EXP(-(0.5*((D88-'Controllo di tipo B'!$I$68)/'Controllo di tipo B'!$I$69)^2))</f>
        <v>4.7407474823163722E-34</v>
      </c>
      <c r="F88" s="1">
        <f t="shared" si="10"/>
        <v>5.4519649546075958E-35</v>
      </c>
      <c r="G88" s="1">
        <f t="shared" si="13"/>
        <v>1.0000000000000002</v>
      </c>
      <c r="H88" s="61">
        <f t="shared" si="12"/>
        <v>1</v>
      </c>
      <c r="I88" s="1">
        <f t="shared" si="11"/>
        <v>39.330759999999998</v>
      </c>
    </row>
    <row r="89" spans="2:9" x14ac:dyDescent="0.25">
      <c r="B89">
        <f t="shared" si="8"/>
        <v>0.78891524444444439</v>
      </c>
      <c r="C89">
        <f t="shared" si="9"/>
        <v>88</v>
      </c>
      <c r="D89">
        <f>$D$2+'Controllo di tipo B'!$I$68/300*C89</f>
        <v>39.445762222222221</v>
      </c>
      <c r="E89">
        <f>1/('Controllo di tipo B'!$I$69*(2*PI())^0.5)*EXP(-(0.5*((D89-'Controllo di tipo B'!$I$68)/'Controllo di tipo B'!$I$69)^2))</f>
        <v>1.1738381269658648E-35</v>
      </c>
      <c r="F89" s="1">
        <f t="shared" si="10"/>
        <v>1.349939931302468E-36</v>
      </c>
      <c r="G89" s="1">
        <f t="shared" si="13"/>
        <v>1.0000000000000002</v>
      </c>
      <c r="H89" s="61">
        <f t="shared" si="12"/>
        <v>1</v>
      </c>
      <c r="I89" s="1">
        <f t="shared" si="11"/>
        <v>39.445762222222221</v>
      </c>
    </row>
    <row r="90" spans="2:9" x14ac:dyDescent="0.25">
      <c r="B90">
        <f t="shared" si="8"/>
        <v>0.79121528888888892</v>
      </c>
      <c r="C90">
        <f t="shared" si="9"/>
        <v>89</v>
      </c>
      <c r="D90">
        <f>$D$2+'Controllo di tipo B'!$I$68/300*C90</f>
        <v>39.560764444444445</v>
      </c>
      <c r="E90">
        <f>1/('Controllo di tipo B'!$I$69*(2*PI())^0.5)*EXP(-(0.5*((D90-'Controllo di tipo B'!$I$68)/'Controllo di tipo B'!$I$69)^2))</f>
        <v>2.6642547598486759E-37</v>
      </c>
      <c r="F90" s="1">
        <f t="shared" si="10"/>
        <v>3.0639521794873371E-38</v>
      </c>
      <c r="G90" s="1">
        <f t="shared" si="13"/>
        <v>1.0000000000000002</v>
      </c>
      <c r="H90" s="61">
        <f t="shared" si="12"/>
        <v>1</v>
      </c>
      <c r="I90" s="1">
        <f t="shared" si="11"/>
        <v>39.560764444444445</v>
      </c>
    </row>
    <row r="91" spans="2:9" x14ac:dyDescent="0.25">
      <c r="B91">
        <f t="shared" si="8"/>
        <v>0.79351533333333335</v>
      </c>
      <c r="C91">
        <f t="shared" si="9"/>
        <v>90</v>
      </c>
      <c r="D91">
        <f>$D$2+'Controllo di tipo B'!$I$68/300*C91</f>
        <v>39.675766666666668</v>
      </c>
      <c r="E91">
        <f>1/('Controllo di tipo B'!$I$69*(2*PI())^0.5)*EXP(-(0.5*((D91-'Controllo di tipo B'!$I$68)/'Controllo di tipo B'!$I$69)^2))</f>
        <v>5.543058211594057E-39</v>
      </c>
      <c r="F91" s="1">
        <f t="shared" si="10"/>
        <v>6.3746401224045961E-40</v>
      </c>
      <c r="G91" s="1">
        <f t="shared" si="13"/>
        <v>1.0000000000000002</v>
      </c>
      <c r="H91" s="61">
        <f t="shared" si="12"/>
        <v>1</v>
      </c>
      <c r="I91" s="1">
        <f t="shared" si="11"/>
        <v>39.675766666666668</v>
      </c>
    </row>
    <row r="92" spans="2:9" x14ac:dyDescent="0.25">
      <c r="B92">
        <f t="shared" si="8"/>
        <v>0.79581537777777778</v>
      </c>
      <c r="C92">
        <f t="shared" si="9"/>
        <v>91</v>
      </c>
      <c r="D92">
        <f>$D$2+'Controllo di tipo B'!$I$68/300*C92</f>
        <v>39.790768888888891</v>
      </c>
      <c r="E92">
        <f>1/('Controllo di tipo B'!$I$69*(2*PI())^0.5)*EXP(-(0.5*((D92-'Controllo di tipo B'!$I$68)/'Controllo di tipo B'!$I$69)^2))</f>
        <v>1.0571321448427332E-40</v>
      </c>
      <c r="F92" s="1">
        <f t="shared" si="10"/>
        <v>1.215725458394596E-41</v>
      </c>
      <c r="G92" s="1">
        <f t="shared" si="13"/>
        <v>1.0000000000000002</v>
      </c>
      <c r="H92" s="61">
        <f t="shared" si="12"/>
        <v>1</v>
      </c>
      <c r="I92" s="1">
        <f t="shared" si="11"/>
        <v>39.790768888888891</v>
      </c>
    </row>
    <row r="93" spans="2:9" x14ac:dyDescent="0.25">
      <c r="B93">
        <f t="shared" si="8"/>
        <v>0.7981154222222222</v>
      </c>
      <c r="C93">
        <f t="shared" si="9"/>
        <v>92</v>
      </c>
      <c r="D93">
        <f>$D$2+'Controllo di tipo B'!$I$68/300*C93</f>
        <v>39.905771111111108</v>
      </c>
      <c r="E93">
        <f>1/('Controllo di tipo B'!$I$69*(2*PI())^0.5)*EXP(-(0.5*((D93-'Controllo di tipo B'!$I$68)/'Controllo di tipo B'!$I$69)^2))</f>
        <v>1.8480566021086201E-42</v>
      </c>
      <c r="F93" s="1">
        <f t="shared" si="10"/>
        <v>2.1253061603492937E-43</v>
      </c>
      <c r="G93" s="1">
        <f t="shared" si="13"/>
        <v>1.0000000000000002</v>
      </c>
      <c r="H93" s="61">
        <f t="shared" si="12"/>
        <v>1</v>
      </c>
      <c r="I93" s="1">
        <f t="shared" si="11"/>
        <v>39.905771111111108</v>
      </c>
    </row>
    <row r="94" spans="2:9" x14ac:dyDescent="0.25">
      <c r="B94">
        <f t="shared" si="8"/>
        <v>0.80041546666666674</v>
      </c>
      <c r="C94">
        <f t="shared" si="9"/>
        <v>93</v>
      </c>
      <c r="D94">
        <f>$D$2+'Controllo di tipo B'!$I$68/300*C94</f>
        <v>40.020773333333338</v>
      </c>
      <c r="E94">
        <f>1/('Controllo di tipo B'!$I$69*(2*PI())^0.5)*EXP(-(0.5*((D94-'Controllo di tipo B'!$I$68)/'Controllo di tipo B'!$I$69)^2))</f>
        <v>2.9614704850247301E-44</v>
      </c>
      <c r="F94" s="1">
        <f t="shared" si="10"/>
        <v>3.4057568682339057E-45</v>
      </c>
      <c r="G94" s="1">
        <f t="shared" si="13"/>
        <v>1.0000000000000002</v>
      </c>
      <c r="H94" s="61">
        <f t="shared" si="12"/>
        <v>1</v>
      </c>
      <c r="I94" s="1">
        <f t="shared" si="11"/>
        <v>40.020773333333338</v>
      </c>
    </row>
    <row r="95" spans="2:9" x14ac:dyDescent="0.25">
      <c r="B95">
        <f t="shared" si="8"/>
        <v>0.80271551111111106</v>
      </c>
      <c r="C95">
        <f t="shared" si="9"/>
        <v>94</v>
      </c>
      <c r="D95">
        <f>$D$2+'Controllo di tipo B'!$I$68/300*C95</f>
        <v>40.135775555555554</v>
      </c>
      <c r="E95">
        <f>1/('Controllo di tipo B'!$I$69*(2*PI())^0.5)*EXP(-(0.5*((D95-'Controllo di tipo B'!$I$68)/'Controllo di tipo B'!$I$69)^2))</f>
        <v>4.3501646912311058E-46</v>
      </c>
      <c r="F95" s="1">
        <f t="shared" si="10"/>
        <v>5.0027860652419829E-47</v>
      </c>
      <c r="G95" s="1">
        <f t="shared" si="13"/>
        <v>1.0000000000000002</v>
      </c>
      <c r="H95" s="61">
        <f t="shared" si="12"/>
        <v>1</v>
      </c>
      <c r="I95" s="1">
        <f t="shared" si="11"/>
        <v>40.135775555555554</v>
      </c>
    </row>
    <row r="96" spans="2:9" x14ac:dyDescent="0.25">
      <c r="B96">
        <f t="shared" si="8"/>
        <v>0.8050155555555556</v>
      </c>
      <c r="C96">
        <f t="shared" si="9"/>
        <v>95</v>
      </c>
      <c r="D96">
        <f>$D$2+'Controllo di tipo B'!$I$68/300*C96</f>
        <v>40.250777777777778</v>
      </c>
      <c r="E96">
        <f>1/('Controllo di tipo B'!$I$69*(2*PI())^0.5)*EXP(-(0.5*((D96-'Controllo di tipo B'!$I$68)/'Controllo di tipo B'!$I$69)^2))</f>
        <v>5.8574709007561691E-48</v>
      </c>
      <c r="F96" s="1">
        <f t="shared" si="10"/>
        <v>6.7362217018896768E-49</v>
      </c>
      <c r="G96" s="1">
        <f t="shared" si="13"/>
        <v>1.0000000000000002</v>
      </c>
      <c r="H96" s="61">
        <f t="shared" si="12"/>
        <v>1</v>
      </c>
      <c r="I96" s="1">
        <f t="shared" si="11"/>
        <v>40.250777777777778</v>
      </c>
    </row>
    <row r="97" spans="2:9" x14ac:dyDescent="0.25">
      <c r="B97">
        <f t="shared" si="8"/>
        <v>0.80731560000000002</v>
      </c>
      <c r="C97">
        <f t="shared" si="9"/>
        <v>96</v>
      </c>
      <c r="D97">
        <f>$D$2+'Controllo di tipo B'!$I$68/300*C97</f>
        <v>40.365780000000001</v>
      </c>
      <c r="E97">
        <f>1/('Controllo di tipo B'!$I$69*(2*PI())^0.5)*EXP(-(0.5*((D97-'Controllo di tipo B'!$I$68)/'Controllo di tipo B'!$I$69)^2))</f>
        <v>7.2297075636860445E-50</v>
      </c>
      <c r="F97" s="1">
        <f t="shared" si="10"/>
        <v>8.3143243584071143E-51</v>
      </c>
      <c r="G97" s="1">
        <f t="shared" si="13"/>
        <v>1.0000000000000002</v>
      </c>
      <c r="H97" s="61">
        <f t="shared" si="12"/>
        <v>1</v>
      </c>
      <c r="I97" s="1">
        <f t="shared" si="11"/>
        <v>40.365780000000001</v>
      </c>
    </row>
    <row r="98" spans="2:9" x14ac:dyDescent="0.25">
      <c r="B98">
        <f t="shared" ref="B98:B101" si="14">D98/50</f>
        <v>0.80961564444444445</v>
      </c>
      <c r="C98">
        <f t="shared" si="9"/>
        <v>97</v>
      </c>
      <c r="D98">
        <f>$D$2+'Controllo di tipo B'!$I$68/300*C98</f>
        <v>40.480782222222224</v>
      </c>
      <c r="E98">
        <f>1/('Controllo di tipo B'!$I$69*(2*PI())^0.5)*EXP(-(0.5*((D98-'Controllo di tipo B'!$I$68)/'Controllo di tipo B'!$I$69)^2))</f>
        <v>8.1797018152413102E-52</v>
      </c>
      <c r="F98" s="1">
        <f t="shared" si="10"/>
        <v>9.4068388586790469E-53</v>
      </c>
      <c r="G98" s="1">
        <f t="shared" si="13"/>
        <v>1.0000000000000002</v>
      </c>
      <c r="H98" s="61">
        <f t="shared" si="12"/>
        <v>1</v>
      </c>
      <c r="I98" s="1">
        <f t="shared" si="11"/>
        <v>40.480782222222224</v>
      </c>
    </row>
    <row r="99" spans="2:9" x14ac:dyDescent="0.25">
      <c r="B99">
        <f t="shared" si="14"/>
        <v>0.81191568888888899</v>
      </c>
      <c r="C99">
        <f t="shared" si="9"/>
        <v>98</v>
      </c>
      <c r="D99">
        <f>$D$2+'Controllo di tipo B'!$I$68/300*C99</f>
        <v>40.595784444444448</v>
      </c>
      <c r="E99">
        <f>1/('Controllo di tipo B'!$I$69*(2*PI())^0.5)*EXP(-(0.5*((D99-'Controllo di tipo B'!$I$68)/'Controllo di tipo B'!$I$69)^2))</f>
        <v>8.4832128466487666E-54</v>
      </c>
      <c r="F99" s="1">
        <f t="shared" si="10"/>
        <v>9.7558832894872129E-55</v>
      </c>
      <c r="G99" s="1">
        <f t="shared" si="13"/>
        <v>1.0000000000000002</v>
      </c>
      <c r="H99" s="61">
        <f t="shared" si="12"/>
        <v>1</v>
      </c>
      <c r="I99" s="1">
        <f t="shared" si="11"/>
        <v>40.595784444444448</v>
      </c>
    </row>
    <row r="100" spans="2:9" x14ac:dyDescent="0.25">
      <c r="B100">
        <f t="shared" si="14"/>
        <v>0.8142157333333333</v>
      </c>
      <c r="C100">
        <f t="shared" si="9"/>
        <v>99</v>
      </c>
      <c r="D100">
        <f>$D$2+'Controllo di tipo B'!$I$68/300*C100</f>
        <v>40.710786666666664</v>
      </c>
      <c r="E100">
        <f>1/('Controllo di tipo B'!$I$69*(2*PI())^0.5)*EXP(-(0.5*((D100-'Controllo di tipo B'!$I$68)/'Controllo di tipo B'!$I$69)^2))</f>
        <v>8.0647220803762014E-56</v>
      </c>
      <c r="F100" s="1">
        <f t="shared" si="10"/>
        <v>9.2746096084783789E-57</v>
      </c>
      <c r="G100" s="1">
        <f t="shared" si="13"/>
        <v>1.0000000000000002</v>
      </c>
      <c r="H100" s="61">
        <f t="shared" si="12"/>
        <v>1</v>
      </c>
      <c r="I100" s="1">
        <f t="shared" si="11"/>
        <v>40.710786666666664</v>
      </c>
    </row>
    <row r="101" spans="2:9" x14ac:dyDescent="0.25">
      <c r="B101" s="59">
        <f t="shared" si="14"/>
        <v>0.81651577777777784</v>
      </c>
      <c r="C101" s="59">
        <f t="shared" si="9"/>
        <v>100</v>
      </c>
      <c r="D101">
        <f>$D$2+'Controllo di tipo B'!$I$68/300*C101</f>
        <v>40.825788888888894</v>
      </c>
      <c r="E101" s="59">
        <f>1/('Controllo di tipo B'!$I$69*(2*PI())^0.5)*EXP(-(0.5*((D101-'Controllo di tipo B'!$I$68)/'Controllo di tipo B'!$I$69)^2))</f>
        <v>7.0278842170999966E-58</v>
      </c>
      <c r="F101" s="1">
        <f t="shared" si="10"/>
        <v>8.082223024870398E-59</v>
      </c>
      <c r="G101" s="1">
        <f t="shared" si="13"/>
        <v>1.0000000000000002</v>
      </c>
      <c r="H101" s="61">
        <f t="shared" si="12"/>
        <v>1</v>
      </c>
      <c r="I101" s="1">
        <f t="shared" si="11"/>
        <v>40.825788888888894</v>
      </c>
    </row>
    <row r="102" spans="2:9" x14ac:dyDescent="0.25">
      <c r="F102" s="60">
        <f>SUM(F2:F101)</f>
        <v>1.0000000000000002</v>
      </c>
    </row>
    <row r="112" spans="2:9" x14ac:dyDescent="0.25">
      <c r="B112" t="s">
        <v>161</v>
      </c>
      <c r="C112">
        <v>8</v>
      </c>
      <c r="D112">
        <v>10</v>
      </c>
    </row>
    <row r="113" spans="2:4" x14ac:dyDescent="0.25">
      <c r="B113" t="s">
        <v>162</v>
      </c>
      <c r="C113">
        <v>12</v>
      </c>
      <c r="D113">
        <v>15</v>
      </c>
    </row>
    <row r="114" spans="2:4" x14ac:dyDescent="0.25">
      <c r="B114" t="s">
        <v>55</v>
      </c>
      <c r="C114">
        <v>16</v>
      </c>
      <c r="D114">
        <v>20</v>
      </c>
    </row>
    <row r="115" spans="2:4" x14ac:dyDescent="0.25">
      <c r="B115" t="s">
        <v>56</v>
      </c>
      <c r="C115">
        <v>20</v>
      </c>
      <c r="D115">
        <v>25</v>
      </c>
    </row>
    <row r="116" spans="2:4" x14ac:dyDescent="0.25">
      <c r="B116" s="68" t="s">
        <v>34</v>
      </c>
      <c r="C116">
        <v>25</v>
      </c>
      <c r="D116">
        <v>30</v>
      </c>
    </row>
    <row r="117" spans="2:4" x14ac:dyDescent="0.25">
      <c r="B117" s="68" t="s">
        <v>158</v>
      </c>
      <c r="C117">
        <v>28</v>
      </c>
      <c r="D117">
        <v>35</v>
      </c>
    </row>
    <row r="118" spans="2:4" x14ac:dyDescent="0.25">
      <c r="B118" t="s">
        <v>77</v>
      </c>
      <c r="C118">
        <v>30</v>
      </c>
      <c r="D118">
        <v>37</v>
      </c>
    </row>
    <row r="119" spans="2:4" x14ac:dyDescent="0.25">
      <c r="B119" t="s">
        <v>159</v>
      </c>
      <c r="C119">
        <v>32</v>
      </c>
      <c r="D119">
        <v>40</v>
      </c>
    </row>
    <row r="120" spans="2:4" x14ac:dyDescent="0.25">
      <c r="B120" t="s">
        <v>54</v>
      </c>
      <c r="C120">
        <v>35</v>
      </c>
      <c r="D120">
        <v>45</v>
      </c>
    </row>
    <row r="121" spans="2:4" x14ac:dyDescent="0.25">
      <c r="B121" t="s">
        <v>57</v>
      </c>
      <c r="C121">
        <v>40</v>
      </c>
      <c r="D121">
        <v>50</v>
      </c>
    </row>
    <row r="122" spans="2:4" x14ac:dyDescent="0.25">
      <c r="B122" t="s">
        <v>58</v>
      </c>
      <c r="C122">
        <v>45</v>
      </c>
      <c r="D122">
        <v>55</v>
      </c>
    </row>
    <row r="123" spans="2:4" x14ac:dyDescent="0.25">
      <c r="B123" t="s">
        <v>78</v>
      </c>
      <c r="C123">
        <v>50</v>
      </c>
      <c r="D123">
        <v>60</v>
      </c>
    </row>
    <row r="124" spans="2:4" x14ac:dyDescent="0.25">
      <c r="B124" t="s">
        <v>163</v>
      </c>
      <c r="C124">
        <v>55</v>
      </c>
      <c r="D124">
        <v>67</v>
      </c>
    </row>
    <row r="129" spans="2:2" x14ac:dyDescent="0.25">
      <c r="B129" s="72"/>
    </row>
    <row r="130" spans="2:2" x14ac:dyDescent="0.25">
      <c r="B130" s="72" t="s">
        <v>125</v>
      </c>
    </row>
    <row r="131" spans="2:2" x14ac:dyDescent="0.25">
      <c r="B131" s="72" t="s">
        <v>126</v>
      </c>
    </row>
    <row r="132" spans="2:2" x14ac:dyDescent="0.25">
      <c r="B132" s="72" t="s">
        <v>127</v>
      </c>
    </row>
    <row r="133" spans="2:2" x14ac:dyDescent="0.25">
      <c r="B133" s="72" t="s">
        <v>128</v>
      </c>
    </row>
    <row r="134" spans="2:2" x14ac:dyDescent="0.25">
      <c r="B134" s="72" t="s">
        <v>129</v>
      </c>
    </row>
    <row r="135" spans="2:2" x14ac:dyDescent="0.25">
      <c r="B135" s="72" t="s">
        <v>130</v>
      </c>
    </row>
    <row r="136" spans="2:2" x14ac:dyDescent="0.25">
      <c r="B136" s="72" t="s">
        <v>131</v>
      </c>
    </row>
    <row r="137" spans="2:2" x14ac:dyDescent="0.25">
      <c r="B137" s="72" t="s">
        <v>132</v>
      </c>
    </row>
    <row r="138" spans="2:2" x14ac:dyDescent="0.25">
      <c r="B138" s="72" t="s">
        <v>133</v>
      </c>
    </row>
    <row r="139" spans="2:2" x14ac:dyDescent="0.25">
      <c r="B139" s="72" t="s">
        <v>134</v>
      </c>
    </row>
    <row r="140" spans="2:2" x14ac:dyDescent="0.25">
      <c r="B140" s="72" t="s">
        <v>135</v>
      </c>
    </row>
    <row r="141" spans="2:2" x14ac:dyDescent="0.25">
      <c r="B141" s="72" t="s">
        <v>136</v>
      </c>
    </row>
  </sheetData>
  <protectedRanges>
    <protectedRange sqref="K44:K58" name="Intervallo2_1"/>
    <protectedRange sqref="L44:L58" name="Intervallo1_2"/>
    <protectedRange sqref="M44:M58" name="Intervallo1_1_1_1"/>
  </protectedRanges>
  <customSheetViews>
    <customSheetView guid="{3255309A-76D4-40A4-AF41-9779B3B8207E}" state="hidden" topLeftCell="A106">
      <selection activeCell="B130" sqref="B130"/>
      <pageMargins left="0.7" right="0.7" top="0.75" bottom="0.75" header="0.3" footer="0.3"/>
    </customSheetView>
    <customSheetView guid="{1036B34E-22CD-4197-8FBF-2F45613F777C}" state="hidden">
      <selection activeCell="N36" sqref="N36"/>
      <pageMargins left="0.7" right="0.7" top="0.75" bottom="0.75" header="0.3" footer="0.3"/>
    </customSheetView>
    <customSheetView guid="{452698DD-BA14-4EE6-81A8-7EFB7A585580}" state="hidden">
      <selection activeCell="H29" sqref="H29"/>
      <pageMargins left="0.7" right="0.7" top="0.75" bottom="0.75" header="0.3" footer="0.3"/>
    </customSheetView>
  </customSheetViews>
  <mergeCells count="34">
    <mergeCell ref="N48:O48"/>
    <mergeCell ref="N49:O49"/>
    <mergeCell ref="N50:O50"/>
    <mergeCell ref="N51:O51"/>
    <mergeCell ref="N52:O52"/>
    <mergeCell ref="N58:O58"/>
    <mergeCell ref="N53:O53"/>
    <mergeCell ref="N54:O54"/>
    <mergeCell ref="N55:O55"/>
    <mergeCell ref="N57:O57"/>
    <mergeCell ref="N56:O56"/>
    <mergeCell ref="N44:O44"/>
    <mergeCell ref="N45:O45"/>
    <mergeCell ref="N46:O46"/>
    <mergeCell ref="N47:O47"/>
    <mergeCell ref="L22:M22"/>
    <mergeCell ref="L24:M24"/>
    <mergeCell ref="N43:O43"/>
    <mergeCell ref="L77:M77"/>
    <mergeCell ref="L62:M62"/>
    <mergeCell ref="L63:M63"/>
    <mergeCell ref="L64:M64"/>
    <mergeCell ref="L65:M65"/>
    <mergeCell ref="L76:M76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</mergeCells>
  <conditionalFormatting sqref="L63:M77">
    <cfRule type="cellIs" dxfId="0" priority="1" operator="equal">
      <formula>"VERIFICATO"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4</vt:i4>
      </vt:variant>
    </vt:vector>
  </HeadingPairs>
  <TitlesOfParts>
    <vt:vector size="11" baseType="lpstr">
      <vt:lpstr>ISTRUZIONI</vt:lpstr>
      <vt:lpstr>controllo tipo A</vt:lpstr>
      <vt:lpstr>Controllo di tipo B</vt:lpstr>
      <vt:lpstr>Controllo Acciaio B450C</vt:lpstr>
      <vt:lpstr>Controllo Acciaio B450A</vt:lpstr>
      <vt:lpstr>Riferimenti normativi</vt:lpstr>
      <vt:lpstr>Foglio2</vt:lpstr>
      <vt:lpstr>check</vt:lpstr>
      <vt:lpstr>class</vt:lpstr>
      <vt:lpstr>DIA</vt:lpstr>
      <vt:lpstr>diam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Cicchini</dc:creator>
  <cp:lastModifiedBy>Davide</cp:lastModifiedBy>
  <cp:lastPrinted>2022-11-06T13:26:14Z</cp:lastPrinted>
  <dcterms:created xsi:type="dcterms:W3CDTF">2014-01-28T16:06:29Z</dcterms:created>
  <dcterms:modified xsi:type="dcterms:W3CDTF">2022-11-06T13:28:34Z</dcterms:modified>
</cp:coreProperties>
</file>