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PUTER\6.VARIE PER LA PROFESSIONE\PROGRAMMI UTILI\LUNGHEZZA ANCORAGGIO BARRE\"/>
    </mc:Choice>
  </mc:AlternateContent>
  <workbookProtection workbookAlgorithmName="SHA-512" workbookHashValue="rBPSgVr53weaq5T0axUS1bWItJo9dtMxAms8K6Efxn7OgQwXAdXeJ7CerWAipi2nA3Clw6Hr47pFPPwytKHi7Q==" workbookSaltValue="Rn2gUoQVSqBG5tRdOq4rKg==" workbookSpinCount="100000" lockStructure="1"/>
  <bookViews>
    <workbookView xWindow="0" yWindow="0" windowWidth="28800" windowHeight="12435"/>
  </bookViews>
  <sheets>
    <sheet name="ISTRUZIONI" sheetId="1" r:id="rId1"/>
    <sheet name="LUN. ANCORAGGIO BARRE C.A." sheetId="2" r:id="rId2"/>
    <sheet name="Foglio2" sheetId="3" state="hidden" r:id="rId3"/>
  </sheets>
  <externalReferences>
    <externalReference r:id="rId4"/>
  </externalReferences>
  <definedNames>
    <definedName name="a">'[1]dati nascosti'!$C$13:$C$20</definedName>
    <definedName name="acc">Foglio2!$F$3:$F$4</definedName>
    <definedName name="ade">Foglio2!$N$3:$N$4</definedName>
    <definedName name="CALCES">Foglio2!$C$3:$C$17</definedName>
    <definedName name="CAS">'[1]dati nascosti'!$D$3:$D$4</definedName>
    <definedName name="clas">Foglio2!$C$3:$C$12</definedName>
    <definedName name="COMBO">'[1]dati nascosti'!$C$3:$C$8</definedName>
    <definedName name="diam">Foglio2!$J$3:$J$17</definedName>
    <definedName name="diame">Foglio2!$J$3:$J$25</definedName>
    <definedName name="NEVE">'[1]dati nascosti'!$C$22:$C$23</definedName>
  </definedNames>
  <calcPr calcId="162913"/>
  <customWorkbookViews>
    <customWorkbookView name="Davide Cicchini - Visualizzazione personale" guid="{0294D684-71AE-4BAA-924B-75C854A74C60}" mergeInterval="0" personalView="1" maximized="1" xWindow="1358" yWindow="-140" windowWidth="1456" windowHeight="876" activeSheetId="1"/>
    <customWorkbookView name="Utente - Visualizzazione personale" guid="{19A2964A-039F-4EE7-B3AE-41AF5870569C}" mergeInterval="0" personalView="1" maximized="1" xWindow="1911" yWindow="-9" windowWidth="1938" windowHeight="109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34" i="2" s="1"/>
  <c r="F35" i="2"/>
  <c r="F23" i="2" l="1"/>
  <c r="F24" i="2" s="1"/>
  <c r="F22" i="2"/>
  <c r="F8" i="2"/>
  <c r="F11" i="2" s="1"/>
  <c r="F15" i="2" l="1"/>
  <c r="F10" i="2"/>
  <c r="F9" i="2" l="1"/>
  <c r="F12" i="2"/>
  <c r="F13" i="2" s="1"/>
  <c r="F33" i="2" s="1"/>
  <c r="F14" i="2" l="1"/>
  <c r="F39" i="2"/>
  <c r="D3" i="3" l="1"/>
</calcChain>
</file>

<file path=xl/comments1.xml><?xml version="1.0" encoding="utf-8"?>
<comments xmlns="http://schemas.openxmlformats.org/spreadsheetml/2006/main">
  <authors>
    <author>DELL1</author>
  </authors>
  <commentList>
    <comment ref="F34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Per barre minore di 32 mm, il coefficiente è unitario</t>
        </r>
      </text>
    </comment>
  </commentList>
</comments>
</file>

<file path=xl/sharedStrings.xml><?xml version="1.0" encoding="utf-8"?>
<sst xmlns="http://schemas.openxmlformats.org/spreadsheetml/2006/main" count="79" uniqueCount="71">
  <si>
    <t>CALCOLO LUNGHEZZA DI ANCORAGGIO BARRE</t>
  </si>
  <si>
    <t>Teoria di Brice</t>
  </si>
  <si>
    <t>C8/10</t>
  </si>
  <si>
    <t>Fe B450C</t>
  </si>
  <si>
    <t>C12/15</t>
  </si>
  <si>
    <t>Fe B44k</t>
  </si>
  <si>
    <t>C16/20</t>
  </si>
  <si>
    <t>C20/25</t>
  </si>
  <si>
    <t>C25/30</t>
  </si>
  <si>
    <t>C35/45</t>
  </si>
  <si>
    <t>C40/50</t>
  </si>
  <si>
    <t>C45/55</t>
  </si>
  <si>
    <t>C50/60</t>
  </si>
  <si>
    <t>Classe del calcestruzzo</t>
  </si>
  <si>
    <t>Tipo Acciaio</t>
  </si>
  <si>
    <t>Resistenza cubica caratteristica</t>
  </si>
  <si>
    <t>Resistenza cilindrica media</t>
  </si>
  <si>
    <t>Resistenza cilindrica caratteristica</t>
  </si>
  <si>
    <t>Resistenza cilindrica di calcolo</t>
  </si>
  <si>
    <t>Resistenza a trazione caratteristica</t>
  </si>
  <si>
    <t>Resistenza a trazione media</t>
  </si>
  <si>
    <t>Resistenza a trazione di calcolo</t>
  </si>
  <si>
    <t>Resistenza tangenziale di calcolo</t>
  </si>
  <si>
    <t xml:space="preserve">Modulo di Young </t>
  </si>
  <si>
    <r>
      <t>E</t>
    </r>
    <r>
      <rPr>
        <b/>
        <sz val="9"/>
        <color theme="1"/>
        <rFont val="Calibri"/>
        <family val="2"/>
        <scheme val="minor"/>
      </rPr>
      <t>c</t>
    </r>
  </si>
  <si>
    <t>Tensione di Rottura</t>
  </si>
  <si>
    <r>
      <t>f</t>
    </r>
    <r>
      <rPr>
        <b/>
        <sz val="8"/>
        <color theme="1"/>
        <rFont val="Calibri"/>
        <family val="2"/>
        <scheme val="minor"/>
      </rPr>
      <t>k</t>
    </r>
  </si>
  <si>
    <t>Tensione di snervamento</t>
  </si>
  <si>
    <t>Resistenza  di calcolo</t>
  </si>
  <si>
    <t>CARATTERISTIHCE ACCIAIO</t>
  </si>
  <si>
    <t>γc</t>
  </si>
  <si>
    <t>Coefficiente</t>
  </si>
  <si>
    <t>Coefficiente sicurezza calcestruzzo</t>
  </si>
  <si>
    <t>Coefficiente sicurezza acciaio</t>
  </si>
  <si>
    <t>γs</t>
  </si>
  <si>
    <t>Lunghezza di ancoraggio della barra</t>
  </si>
  <si>
    <r>
      <t>L</t>
    </r>
    <r>
      <rPr>
        <b/>
        <sz val="8"/>
        <color theme="1"/>
        <rFont val="Calibri"/>
        <family val="2"/>
        <scheme val="minor"/>
      </rPr>
      <t>b</t>
    </r>
  </si>
  <si>
    <t>Diametro della barra</t>
  </si>
  <si>
    <r>
      <t>f</t>
    </r>
    <r>
      <rPr>
        <b/>
        <sz val="9"/>
        <color theme="1"/>
        <rFont val="Calibri"/>
        <family val="2"/>
        <scheme val="minor"/>
      </rPr>
      <t>bd</t>
    </r>
  </si>
  <si>
    <r>
      <t>f</t>
    </r>
    <r>
      <rPr>
        <b/>
        <sz val="8"/>
        <color theme="1"/>
        <rFont val="Calibri"/>
        <family val="2"/>
        <scheme val="minor"/>
      </rPr>
      <t>yk</t>
    </r>
  </si>
  <si>
    <r>
      <t>f</t>
    </r>
    <r>
      <rPr>
        <b/>
        <sz val="8"/>
        <color theme="1"/>
        <rFont val="Calibri"/>
        <family val="2"/>
        <scheme val="minor"/>
      </rPr>
      <t>yd</t>
    </r>
  </si>
  <si>
    <r>
      <t>R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</si>
  <si>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cm</t>
    </r>
  </si>
  <si>
    <r>
      <t>f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</si>
  <si>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cd</t>
    </r>
  </si>
  <si>
    <r>
      <t>f</t>
    </r>
    <r>
      <rPr>
        <b/>
        <sz val="8"/>
        <color theme="1"/>
        <rFont val="Calibri"/>
        <family val="2"/>
        <scheme val="minor"/>
      </rPr>
      <t>ctm</t>
    </r>
  </si>
  <si>
    <r>
      <t>f</t>
    </r>
    <r>
      <rPr>
        <b/>
        <sz val="8"/>
        <color theme="1"/>
        <rFont val="Calibri"/>
        <family val="2"/>
        <scheme val="minor"/>
      </rPr>
      <t>ctk</t>
    </r>
  </si>
  <si>
    <r>
      <t>f</t>
    </r>
    <r>
      <rPr>
        <b/>
        <sz val="8"/>
        <color theme="1"/>
        <rFont val="Calibri"/>
        <family val="2"/>
        <scheme val="minor"/>
      </rPr>
      <t>ctd</t>
    </r>
  </si>
  <si>
    <t>www.davidecicchini.it</t>
  </si>
  <si>
    <t>Ing. Davide Cicchini</t>
  </si>
  <si>
    <t>Si possono modificare solo le caselle con il bordo doppio</t>
  </si>
  <si>
    <t xml:space="preserve">Il foglio esegue il calcolo della lunghezza di ancoraggio delle barre da </t>
  </si>
  <si>
    <t>conglomerato cementizio armato. Vengono riportate inoltre le resistenze</t>
  </si>
  <si>
    <t xml:space="preserve"> dei materiali impiegati e le relative formule.</t>
  </si>
  <si>
    <t>versione 1.0 NTC18</t>
  </si>
  <si>
    <t>C30/37</t>
  </si>
  <si>
    <t>aderenza carente</t>
  </si>
  <si>
    <t>aderenza buona</t>
  </si>
  <si>
    <t>Tipo aderenza</t>
  </si>
  <si>
    <t>η1</t>
  </si>
  <si>
    <t>η2</t>
  </si>
  <si>
    <t>Coefficiente di aderenza</t>
  </si>
  <si>
    <t>Coefficiente di diametro</t>
  </si>
  <si>
    <t>η=η1*η2</t>
  </si>
  <si>
    <t>LUNGHEZZA DI ANCORAGGIO §4.1.2.1.1.4 NTC18</t>
  </si>
  <si>
    <t>CARATTERISTICHE CALCESTRUZZO 4.1.I NTC18</t>
  </si>
  <si>
    <t>C55/67</t>
  </si>
  <si>
    <t>C60/75</t>
  </si>
  <si>
    <t>C70/85</t>
  </si>
  <si>
    <t>C80/95</t>
  </si>
  <si>
    <t>C90/105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</si>
</sst>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&quot; N/mm²&quot;"/>
    <numFmt numFmtId="165" formatCode="0&quot; N/mm²&quot;"/>
    <numFmt numFmtId="166" formatCode="0.0&quot; N/mm²&quot;"/>
    <numFmt numFmtId="167" formatCode="&quot;Φ &quot;0&quot;  [mm]&quot;"/>
    <numFmt numFmtId="168" formatCode="0&quot; mm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166" fontId="0" fillId="0" borderId="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2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164" fontId="0" fillId="0" borderId="2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8" fontId="0" fillId="0" borderId="2" xfId="0" applyNumberForma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0" fillId="0" borderId="5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11" fillId="0" borderId="0" xfId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1" fillId="0" borderId="0" xfId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14" fontId="12" fillId="2" borderId="0" xfId="0" applyNumberFormat="1" applyFont="1" applyFill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hidden="1"/>
    </xf>
    <xf numFmtId="167" fontId="1" fillId="0" borderId="3" xfId="0" applyNumberFormat="1" applyFont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161925</xdr:rowOff>
    </xdr:from>
    <xdr:ext cx="4815164" cy="537138"/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61925"/>
          <a:ext cx="4815164" cy="53713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6</xdr:row>
      <xdr:rowOff>152940</xdr:rowOff>
    </xdr:from>
    <xdr:to>
      <xdr:col>9</xdr:col>
      <xdr:colOff>28575</xdr:colOff>
      <xdr:row>16</xdr:row>
      <xdr:rowOff>28284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064"/>
        <a:stretch/>
      </xdr:blipFill>
      <xdr:spPr>
        <a:xfrm>
          <a:off x="4962525" y="1572165"/>
          <a:ext cx="1552575" cy="178986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35</xdr:row>
      <xdr:rowOff>133350</xdr:rowOff>
    </xdr:from>
    <xdr:to>
      <xdr:col>8</xdr:col>
      <xdr:colOff>457200</xdr:colOff>
      <xdr:row>39</xdr:row>
      <xdr:rowOff>47625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8907" b="13028"/>
        <a:stretch/>
      </xdr:blipFill>
      <xdr:spPr>
        <a:xfrm>
          <a:off x="4962525" y="7534275"/>
          <a:ext cx="1371600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238126</xdr:colOff>
      <xdr:row>31</xdr:row>
      <xdr:rowOff>191192</xdr:rowOff>
    </xdr:from>
    <xdr:to>
      <xdr:col>9</xdr:col>
      <xdr:colOff>95250</xdr:colOff>
      <xdr:row>34</xdr:row>
      <xdr:rowOff>161924</xdr:rowOff>
    </xdr:to>
    <xdr:pic>
      <xdr:nvPicPr>
        <xdr:cNvPr id="4" name="Immagin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779" t="25348" r="11933" b="20235"/>
        <a:stretch/>
      </xdr:blipFill>
      <xdr:spPr>
        <a:xfrm>
          <a:off x="4895851" y="6820592"/>
          <a:ext cx="1685924" cy="551757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21</xdr:row>
      <xdr:rowOff>19050</xdr:rowOff>
    </xdr:from>
    <xdr:to>
      <xdr:col>8</xdr:col>
      <xdr:colOff>432099</xdr:colOff>
      <xdr:row>24</xdr:row>
      <xdr:rowOff>66568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81575" y="5095875"/>
          <a:ext cx="1327449" cy="61901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40</xdr:row>
      <xdr:rowOff>136979</xdr:rowOff>
    </xdr:from>
    <xdr:to>
      <xdr:col>11</xdr:col>
      <xdr:colOff>1009650</xdr:colOff>
      <xdr:row>57</xdr:row>
      <xdr:rowOff>85724</xdr:rowOff>
    </xdr:to>
    <xdr:pic>
      <xdr:nvPicPr>
        <xdr:cNvPr id="8" name="Immagine 7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5" t="5327" r="2094" b="-6465"/>
        <a:stretch/>
      </xdr:blipFill>
      <xdr:spPr>
        <a:xfrm>
          <a:off x="619125" y="8499929"/>
          <a:ext cx="8601075" cy="318724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la\Documents\6.VARIE%20PER%20LA%20PROFESSIONE\PROGRAMMI%20UTILI\ANALISI%20DEI%20CARICHI\GEOM.%20SCALA-ANALISI%20DEI%20CARICHI-COMBINA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I"/>
      <sheetName val="PROGETTO SCALA"/>
      <sheetName val="ANALISI DEI CARICHI"/>
      <sheetName val="COMBINAZIONI"/>
      <sheetName val="TABELLE NTC"/>
      <sheetName val="dati nasco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 t="str">
            <v>SLU SFAVOREVOLE</v>
          </cell>
          <cell r="D3" t="str">
            <v>FOLLA</v>
          </cell>
        </row>
        <row r="4">
          <cell r="C4" t="str">
            <v>CARATTERISTICA</v>
          </cell>
          <cell r="D4" t="str">
            <v>NEVE</v>
          </cell>
        </row>
        <row r="5">
          <cell r="C5" t="str">
            <v>FREQUENTE</v>
          </cell>
        </row>
        <row r="6">
          <cell r="C6" t="str">
            <v>QUASI PERMANENTE</v>
          </cell>
        </row>
        <row r="7">
          <cell r="C7" t="str">
            <v>SISMICA</v>
          </cell>
        </row>
        <row r="8">
          <cell r="C8" t="str">
            <v>SLU FAVOREVOLE</v>
          </cell>
        </row>
        <row r="13">
          <cell r="C13" t="str">
            <v>Categoria A Ambienti ad uso residenziale</v>
          </cell>
        </row>
        <row r="14">
          <cell r="C14" t="str">
            <v>Categoria B Uffici</v>
          </cell>
        </row>
        <row r="15">
          <cell r="C15" t="str">
            <v>Categoria C Ambienti suscettibili ad affollamento</v>
          </cell>
        </row>
        <row r="16">
          <cell r="C16" t="str">
            <v>Categoria D Ambienti ad uso commerciale</v>
          </cell>
        </row>
        <row r="17">
          <cell r="C17" t="str">
            <v>Categoria E Biblioteche, Archivi, Magazzini e ambienti ad uso industriale</v>
          </cell>
        </row>
        <row r="18">
          <cell r="C18" t="str">
            <v>Categoria F Rimesse e parcheggi ( per autoveicoli di peso ≤ 30kN)</v>
          </cell>
        </row>
        <row r="19">
          <cell r="C19" t="str">
            <v>Categoria G Rimesse e parcheggi ( per autoveicoli di peso ˃ 30kN)</v>
          </cell>
        </row>
        <row r="20">
          <cell r="C20" t="str">
            <v>Categoria H Coperture</v>
          </cell>
        </row>
        <row r="22">
          <cell r="C22" t="str">
            <v>Neve (a quota ≤ 1000 m s.l.m.)</v>
          </cell>
        </row>
        <row r="23">
          <cell r="C23" t="str">
            <v>Neve (a quota ˃ 1000 m s.l.m.)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RowColHeaders="0" tabSelected="1" workbookViewId="0">
      <selection activeCell="G12" sqref="G12:I12"/>
    </sheetView>
  </sheetViews>
  <sheetFormatPr defaultRowHeight="15" x14ac:dyDescent="0.25"/>
  <cols>
    <col min="1" max="1" width="2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2"/>
      <c r="B5" s="17" t="s">
        <v>51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2"/>
      <c r="B6" s="17" t="s">
        <v>52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2"/>
      <c r="B7" s="17" t="s">
        <v>53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/>
      <c r="B8" s="17" t="s">
        <v>50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17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4" t="s">
        <v>54</v>
      </c>
      <c r="C10" s="24"/>
      <c r="D10" s="24"/>
      <c r="E10" s="2"/>
      <c r="F10" s="2"/>
      <c r="G10" s="22" t="s">
        <v>49</v>
      </c>
      <c r="H10" s="22"/>
      <c r="I10" s="22"/>
      <c r="J10" s="2"/>
      <c r="K10" s="2"/>
      <c r="L10" s="2"/>
    </row>
    <row r="11" spans="1:12" x14ac:dyDescent="0.25">
      <c r="A11" s="2"/>
      <c r="B11" s="25">
        <v>43210</v>
      </c>
      <c r="C11" s="24"/>
      <c r="D11" s="24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3" t="s">
        <v>48</v>
      </c>
      <c r="C12" s="23"/>
      <c r="D12" s="23"/>
      <c r="E12" s="2"/>
      <c r="F12" s="2"/>
      <c r="G12" s="21" t="s">
        <v>48</v>
      </c>
      <c r="H12" s="21"/>
      <c r="I12" s="21"/>
      <c r="J12" s="2"/>
      <c r="K12" s="2"/>
      <c r="L12" s="2"/>
    </row>
    <row r="13" spans="1:12" ht="15.75" x14ac:dyDescent="0.25">
      <c r="A13" s="2"/>
      <c r="B13" s="17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A14" s="2"/>
      <c r="B14" s="17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A15" s="2"/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A16" s="2"/>
      <c r="B16" s="17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/>
      <c r="B17" s="17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17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17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2"/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x14ac:dyDescent="0.25">
      <c r="A21" s="2"/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sheetProtection algorithmName="SHA-512" hashValue="Z4cFzwtINLiuMvDlbOEK1ebSUIUfxhXvqPbujcMQT6bl1QpU7x28LOQg+I8rP1QiGU6Rd4bP42r1Vuoyi9wN1g==" saltValue="a1zwdWejajhbKHslMUEyyQ==" spinCount="100000" sheet="1" selectLockedCells="1"/>
  <customSheetViews>
    <customSheetView guid="{0294D684-71AE-4BAA-924B-75C854A74C60}" showGridLines="0" showRowCol="0">
      <selection activeCell="G12" sqref="G12:I12"/>
      <pageMargins left="0.7" right="0.7" top="0.75" bottom="0.75" header="0.3" footer="0.3"/>
    </customSheetView>
    <customSheetView guid="{19A2964A-039F-4EE7-B3AE-41AF5870569C}" showGridLines="0" showRowCol="0">
      <selection activeCell="G12" sqref="G12:I12"/>
      <pageMargins left="0.7" right="0.7" top="0.75" bottom="0.75" header="0.3" footer="0.3"/>
    </customSheetView>
  </customSheetViews>
  <mergeCells count="5">
    <mergeCell ref="G12:I12"/>
    <mergeCell ref="G10:I10"/>
    <mergeCell ref="B12:D12"/>
    <mergeCell ref="B10:D10"/>
    <mergeCell ref="B11:D11"/>
  </mergeCells>
  <hyperlinks>
    <hyperlink ref="G12" r:id="rId1"/>
    <hyperlink ref="B1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61"/>
  <sheetViews>
    <sheetView showGridLines="0" showRowColHeaders="0" workbookViewId="0">
      <selection activeCell="E20" sqref="E20:F20"/>
    </sheetView>
  </sheetViews>
  <sheetFormatPr defaultRowHeight="15" x14ac:dyDescent="0.25"/>
  <cols>
    <col min="1" max="1" width="2.42578125" customWidth="1"/>
    <col min="4" max="4" width="18.28515625" customWidth="1"/>
    <col min="6" max="6" width="15" customWidth="1"/>
    <col min="10" max="10" width="16.7109375" customWidth="1"/>
    <col min="12" max="12" width="16.85546875" customWidth="1"/>
    <col min="19" max="19" width="15" customWidth="1"/>
  </cols>
  <sheetData>
    <row r="2" spans="2:15" ht="18.75" x14ac:dyDescent="0.3">
      <c r="B2" s="28" t="s">
        <v>0</v>
      </c>
      <c r="C2" s="28"/>
      <c r="D2" s="28"/>
      <c r="E2" s="28"/>
      <c r="F2" s="28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31" t="s">
        <v>65</v>
      </c>
      <c r="C4" s="31"/>
      <c r="D4" s="31"/>
      <c r="E4" s="31"/>
      <c r="F4" s="31"/>
      <c r="G4" s="2"/>
      <c r="H4" s="2"/>
      <c r="I4" s="2"/>
      <c r="J4" s="2"/>
      <c r="K4" s="2"/>
      <c r="L4" s="2"/>
      <c r="M4" s="2"/>
      <c r="N4" s="2"/>
      <c r="O4" s="2"/>
    </row>
    <row r="5" spans="2:15" ht="15.7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6.5" thickTop="1" thickBot="1" x14ac:dyDescent="0.3">
      <c r="B6" s="2" t="s">
        <v>13</v>
      </c>
      <c r="C6" s="2"/>
      <c r="D6" s="2"/>
      <c r="E6" s="32" t="s">
        <v>55</v>
      </c>
      <c r="F6" s="33"/>
      <c r="G6" s="2"/>
      <c r="H6" s="2"/>
      <c r="I6" s="2"/>
      <c r="J6" s="2"/>
      <c r="K6" s="2"/>
      <c r="L6" s="2"/>
      <c r="M6" s="2"/>
      <c r="N6" s="2"/>
      <c r="O6" s="2"/>
    </row>
    <row r="7" spans="2:15" ht="15.75" thickTop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x14ac:dyDescent="0.25">
      <c r="B8" s="2" t="s">
        <v>15</v>
      </c>
      <c r="C8" s="2"/>
      <c r="D8" s="2"/>
      <c r="E8" s="3" t="s">
        <v>41</v>
      </c>
      <c r="F8" s="12">
        <f>VLOOKUP(E6,Foglio2!C3:D12,2,FALSE)</f>
        <v>35</v>
      </c>
      <c r="G8" s="2"/>
      <c r="H8" s="2"/>
      <c r="I8" s="2"/>
      <c r="J8" s="2"/>
      <c r="K8" s="2"/>
      <c r="L8" s="2"/>
      <c r="M8" s="2"/>
      <c r="N8" s="2"/>
      <c r="O8" s="2"/>
    </row>
    <row r="9" spans="2:15" x14ac:dyDescent="0.25">
      <c r="B9" s="2" t="s">
        <v>16</v>
      </c>
      <c r="C9" s="2"/>
      <c r="D9" s="2"/>
      <c r="E9" s="3" t="s">
        <v>42</v>
      </c>
      <c r="F9" s="12">
        <f>F10+8</f>
        <v>37.049999999999997</v>
      </c>
      <c r="G9" s="2"/>
      <c r="H9" s="2"/>
      <c r="I9" s="2"/>
      <c r="J9" s="2"/>
      <c r="K9" s="2"/>
      <c r="L9" s="2"/>
      <c r="M9" s="2"/>
      <c r="N9" s="2"/>
      <c r="O9" s="2"/>
    </row>
    <row r="10" spans="2:15" x14ac:dyDescent="0.25">
      <c r="B10" s="2" t="s">
        <v>17</v>
      </c>
      <c r="C10" s="2"/>
      <c r="D10" s="2"/>
      <c r="E10" s="3" t="s">
        <v>43</v>
      </c>
      <c r="F10" s="12">
        <f>F8*0.83</f>
        <v>29.049999999999997</v>
      </c>
      <c r="G10" s="2"/>
      <c r="H10" s="2"/>
      <c r="I10" s="2"/>
      <c r="J10" s="2"/>
      <c r="K10" s="2"/>
      <c r="L10" s="2"/>
      <c r="M10" s="2"/>
      <c r="N10" s="2"/>
      <c r="O10" s="2"/>
    </row>
    <row r="11" spans="2:15" x14ac:dyDescent="0.25">
      <c r="B11" s="2" t="s">
        <v>18</v>
      </c>
      <c r="C11" s="2"/>
      <c r="D11" s="2"/>
      <c r="E11" s="3" t="s">
        <v>44</v>
      </c>
      <c r="F11" s="12">
        <f>(0.83*F8)/1.5</f>
        <v>19.366666666666664</v>
      </c>
      <c r="G11" s="2"/>
      <c r="H11" s="2"/>
      <c r="I11" s="2"/>
      <c r="J11" s="2"/>
      <c r="K11" s="2"/>
      <c r="L11" s="2"/>
      <c r="M11" s="2"/>
      <c r="N11" s="2"/>
      <c r="O11" s="2"/>
    </row>
    <row r="12" spans="2:15" x14ac:dyDescent="0.25">
      <c r="B12" s="2" t="s">
        <v>19</v>
      </c>
      <c r="C12" s="2"/>
      <c r="D12" s="2"/>
      <c r="E12" s="4" t="s">
        <v>45</v>
      </c>
      <c r="F12" s="12">
        <f>0.3*F10^(2/3)</f>
        <v>2.8349931412728426</v>
      </c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25">
      <c r="B13" s="2" t="s">
        <v>20</v>
      </c>
      <c r="C13" s="2"/>
      <c r="D13" s="2"/>
      <c r="E13" s="3" t="s">
        <v>46</v>
      </c>
      <c r="F13" s="12">
        <f>0.7*F12</f>
        <v>1.9844951988909898</v>
      </c>
      <c r="G13" s="2"/>
      <c r="H13" s="2"/>
      <c r="I13" s="2"/>
      <c r="J13" s="2"/>
      <c r="K13" s="2"/>
      <c r="L13" s="2"/>
      <c r="M13" s="2"/>
      <c r="N13" s="2"/>
      <c r="O13" s="2"/>
    </row>
    <row r="14" spans="2:15" x14ac:dyDescent="0.25">
      <c r="B14" s="2" t="s">
        <v>21</v>
      </c>
      <c r="C14" s="2"/>
      <c r="D14" s="2"/>
      <c r="E14" s="3" t="s">
        <v>47</v>
      </c>
      <c r="F14" s="12">
        <f>F13/1.5</f>
        <v>1.3229967992606599</v>
      </c>
      <c r="G14" s="2"/>
      <c r="H14" s="2"/>
      <c r="I14" s="2"/>
      <c r="J14" s="2"/>
      <c r="K14" s="2"/>
      <c r="L14" s="2"/>
      <c r="M14" s="2"/>
      <c r="N14" s="2"/>
      <c r="O14" s="2"/>
    </row>
    <row r="15" spans="2:15" x14ac:dyDescent="0.25">
      <c r="B15" s="2" t="s">
        <v>23</v>
      </c>
      <c r="C15" s="2"/>
      <c r="D15" s="2"/>
      <c r="E15" s="3" t="s">
        <v>24</v>
      </c>
      <c r="F15" s="8">
        <f>22000*((0.83*F8+8)/10)^0.3</f>
        <v>32588.107818695287</v>
      </c>
      <c r="G15" s="2"/>
      <c r="H15" s="2"/>
      <c r="I15" s="2"/>
      <c r="J15" s="2"/>
      <c r="K15" s="2"/>
      <c r="L15" s="2"/>
      <c r="M15" s="2"/>
      <c r="N15" s="2"/>
      <c r="O15" s="2"/>
    </row>
    <row r="16" spans="2:15" x14ac:dyDescent="0.25">
      <c r="B16" s="2" t="s">
        <v>32</v>
      </c>
      <c r="C16" s="2"/>
      <c r="D16" s="2"/>
      <c r="E16" s="9" t="s">
        <v>30</v>
      </c>
      <c r="F16" s="13">
        <v>1.5</v>
      </c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x14ac:dyDescent="0.25">
      <c r="B18" s="31" t="s">
        <v>29</v>
      </c>
      <c r="C18" s="31"/>
      <c r="D18" s="31"/>
      <c r="E18" s="31"/>
      <c r="F18" s="31"/>
      <c r="G18" s="2"/>
      <c r="H18" s="2"/>
      <c r="I18" s="2"/>
      <c r="J18" s="2"/>
      <c r="K18" s="2"/>
      <c r="L18" s="2"/>
      <c r="M18" s="2"/>
      <c r="N18" s="2"/>
      <c r="O18" s="2"/>
    </row>
    <row r="19" spans="2:15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 ht="16.5" thickTop="1" thickBot="1" x14ac:dyDescent="0.3">
      <c r="B20" s="2" t="s">
        <v>14</v>
      </c>
      <c r="C20" s="2"/>
      <c r="D20" s="2"/>
      <c r="E20" s="34" t="s">
        <v>3</v>
      </c>
      <c r="F20" s="35"/>
      <c r="G20" s="2"/>
      <c r="H20" s="2"/>
      <c r="I20" s="2"/>
      <c r="J20" s="2"/>
      <c r="K20" s="2"/>
      <c r="L20" s="2"/>
      <c r="M20" s="2"/>
      <c r="N20" s="2"/>
      <c r="O20" s="2"/>
    </row>
    <row r="21" spans="2:15" ht="15.75" thickTop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5" x14ac:dyDescent="0.25">
      <c r="B22" s="2" t="s">
        <v>25</v>
      </c>
      <c r="C22" s="2"/>
      <c r="D22" s="2"/>
      <c r="E22" s="3" t="s">
        <v>26</v>
      </c>
      <c r="F22" s="5">
        <f>VLOOKUP(E20,Foglio2!F3:H4,3,FALSE)</f>
        <v>540</v>
      </c>
      <c r="G22" s="2"/>
      <c r="H22" s="2"/>
      <c r="I22" s="2"/>
      <c r="J22" s="2"/>
      <c r="K22" s="2"/>
      <c r="L22" s="2"/>
      <c r="M22" s="2"/>
      <c r="N22" s="2"/>
      <c r="O22" s="2"/>
    </row>
    <row r="23" spans="2:15" x14ac:dyDescent="0.25">
      <c r="B23" s="2" t="s">
        <v>27</v>
      </c>
      <c r="C23" s="6"/>
      <c r="D23" s="7"/>
      <c r="E23" s="3" t="s">
        <v>39</v>
      </c>
      <c r="F23" s="5">
        <f>VLOOKUP(E20,Foglio2!F3:H4,2,FALSE)</f>
        <v>450</v>
      </c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25">
      <c r="B24" s="2" t="s">
        <v>28</v>
      </c>
      <c r="C24" s="2"/>
      <c r="D24" s="2"/>
      <c r="E24" s="3" t="s">
        <v>40</v>
      </c>
      <c r="F24" s="5">
        <f>F23/1.15</f>
        <v>391.304347826087</v>
      </c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 t="s">
        <v>23</v>
      </c>
      <c r="C25" s="2"/>
      <c r="D25" s="2"/>
      <c r="E25" s="3" t="s">
        <v>24</v>
      </c>
      <c r="F25" s="8">
        <v>206000</v>
      </c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 t="s">
        <v>33</v>
      </c>
      <c r="C26" s="2"/>
      <c r="D26" s="2"/>
      <c r="E26" s="9" t="s">
        <v>34</v>
      </c>
      <c r="F26" s="13">
        <v>1.1499999999999999</v>
      </c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31" t="s">
        <v>64</v>
      </c>
      <c r="C28" s="31"/>
      <c r="D28" s="31"/>
      <c r="E28" s="31"/>
      <c r="F28" s="31"/>
      <c r="G28" s="2"/>
      <c r="H28" s="2"/>
      <c r="I28" s="2"/>
      <c r="J28" s="2"/>
      <c r="K28" s="2"/>
      <c r="L28" s="14"/>
      <c r="M28" s="2"/>
      <c r="N28" s="2"/>
      <c r="O28" s="2"/>
    </row>
    <row r="29" spans="2:15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ht="16.5" thickTop="1" thickBot="1" x14ac:dyDescent="0.3">
      <c r="B30" s="2" t="s">
        <v>37</v>
      </c>
      <c r="C30" s="2"/>
      <c r="D30" s="2"/>
      <c r="E30" s="29">
        <v>10</v>
      </c>
      <c r="F30" s="30"/>
      <c r="G30" s="2"/>
      <c r="H30" s="2"/>
      <c r="I30" s="2"/>
      <c r="J30" s="2"/>
    </row>
    <row r="31" spans="2:15" ht="16.5" thickTop="1" thickBot="1" x14ac:dyDescent="0.3">
      <c r="B31" t="s">
        <v>58</v>
      </c>
      <c r="C31" s="2"/>
      <c r="D31" s="2"/>
      <c r="E31" s="26" t="s">
        <v>56</v>
      </c>
      <c r="F31" s="27"/>
      <c r="G31" s="2"/>
      <c r="H31" s="2"/>
      <c r="I31" s="2"/>
      <c r="J31" s="2"/>
      <c r="O31" s="20"/>
    </row>
    <row r="32" spans="2:15" ht="15.75" thickTop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 t="s">
        <v>22</v>
      </c>
      <c r="C33" s="2"/>
      <c r="D33" s="2"/>
      <c r="E33" s="3" t="s">
        <v>38</v>
      </c>
      <c r="F33" s="18">
        <f>(2.25*F13*F34)/1.5</f>
        <v>2.0837199588355393</v>
      </c>
      <c r="G33" s="2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2" t="s">
        <v>31</v>
      </c>
      <c r="C34" s="2"/>
      <c r="D34" s="2"/>
      <c r="E34" s="10" t="s">
        <v>63</v>
      </c>
      <c r="F34" s="13">
        <f>F35*F36</f>
        <v>0.7</v>
      </c>
      <c r="G34" s="2"/>
      <c r="H34" s="2"/>
      <c r="I34" s="2"/>
      <c r="J34" s="2"/>
      <c r="K34" s="2"/>
      <c r="L34" s="2"/>
      <c r="M34" s="2"/>
      <c r="N34" s="2"/>
      <c r="O34" s="2"/>
    </row>
    <row r="35" spans="2:15" x14ac:dyDescent="0.25">
      <c r="B35" s="2" t="s">
        <v>61</v>
      </c>
      <c r="E35" s="10" t="s">
        <v>59</v>
      </c>
      <c r="F35" s="19">
        <f>IF(E30&gt;32,(132-E30)/100,1)</f>
        <v>1</v>
      </c>
      <c r="G35" s="2"/>
      <c r="H35" s="2"/>
      <c r="I35" s="2"/>
      <c r="J35" s="2"/>
      <c r="K35" s="2"/>
      <c r="L35" s="2"/>
      <c r="M35" s="2"/>
      <c r="N35" s="2"/>
      <c r="O35" s="2"/>
    </row>
    <row r="36" spans="2:15" x14ac:dyDescent="0.25">
      <c r="B36" s="2" t="s">
        <v>62</v>
      </c>
      <c r="E36" s="10" t="s">
        <v>60</v>
      </c>
      <c r="F36" s="19">
        <f>VLOOKUP(E31,Foglio2!N3:O4,2,FALSE)</f>
        <v>0.7</v>
      </c>
      <c r="G36" s="2"/>
      <c r="H36" s="2"/>
      <c r="I36" s="2"/>
      <c r="J36" s="2"/>
      <c r="K36" s="2"/>
      <c r="L36" s="2"/>
      <c r="M36" s="2"/>
      <c r="N36" s="2"/>
      <c r="O36" s="2"/>
    </row>
    <row r="37" spans="2:15" x14ac:dyDescent="0.25">
      <c r="B37" s="2" t="s">
        <v>32</v>
      </c>
      <c r="C37" s="2"/>
      <c r="D37" s="2"/>
      <c r="E37" s="9" t="s">
        <v>30</v>
      </c>
      <c r="F37" s="13">
        <v>1.5</v>
      </c>
      <c r="G37" s="2"/>
      <c r="H37" s="2"/>
      <c r="I37" s="2"/>
      <c r="J37" s="2"/>
      <c r="K37" s="2"/>
      <c r="L37" s="2"/>
      <c r="M37" s="2"/>
      <c r="N37" s="2"/>
      <c r="O37" s="2"/>
    </row>
    <row r="38" spans="2:1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5.75" x14ac:dyDescent="0.25">
      <c r="B39" s="11" t="s">
        <v>35</v>
      </c>
      <c r="C39" s="2"/>
      <c r="D39" s="2"/>
      <c r="E39" s="3" t="s">
        <v>36</v>
      </c>
      <c r="F39" s="15">
        <f>E30*F24/(4*F33)</f>
        <v>469.47809153390568</v>
      </c>
      <c r="G39" s="2"/>
      <c r="H39" s="2"/>
      <c r="I39" s="2"/>
      <c r="J39" s="2"/>
      <c r="K39" s="2"/>
      <c r="L39" s="2"/>
      <c r="M39" s="2"/>
      <c r="N39" s="2"/>
      <c r="O39" s="2"/>
    </row>
    <row r="40" spans="2:1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2:1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2:1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x14ac:dyDescent="0.25">
      <c r="B57" s="2"/>
      <c r="C57" s="2"/>
      <c r="D57" s="2"/>
      <c r="E57" s="2"/>
      <c r="F57" s="2"/>
      <c r="G57" s="2"/>
      <c r="H57" s="2"/>
      <c r="I57" s="2"/>
      <c r="J57" s="2"/>
      <c r="L57" s="16" t="s">
        <v>1</v>
      </c>
      <c r="M57" s="2"/>
      <c r="N57" s="2"/>
      <c r="O57" s="2"/>
    </row>
    <row r="58" spans="2:1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15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sheetProtection algorithmName="SHA-512" hashValue="xFao1LSFyWm21eR3BaRtQYu0uNvaANKNl8rkfpFFeDaM5waa8UDsrq8EqJlHp/q+E7vWXGNsxttvLTA+/964TQ==" saltValue="8mEed6QD7wqZfjuGdq1+ww==" spinCount="100000" sheet="1" selectLockedCells="1"/>
  <customSheetViews>
    <customSheetView guid="{0294D684-71AE-4BAA-924B-75C854A74C60}" showGridLines="0" showRowCol="0">
      <selection activeCell="E20" sqref="E20:F20"/>
      <pageMargins left="0.7" right="0.7" top="0.75" bottom="0.75" header="0.3" footer="0.3"/>
      <pageSetup paperSize="9" orientation="portrait" r:id="rId1"/>
    </customSheetView>
    <customSheetView guid="{19A2964A-039F-4EE7-B3AE-41AF5870569C}" showGridLines="0" showRowCol="0">
      <selection activeCell="E20" sqref="E20:F20"/>
      <pageMargins left="0.7" right="0.7" top="0.75" bottom="0.75" header="0.3" footer="0.3"/>
      <pageSetup paperSize="9" orientation="portrait" r:id="rId2"/>
    </customSheetView>
  </customSheetViews>
  <mergeCells count="8">
    <mergeCell ref="E31:F31"/>
    <mergeCell ref="B2:F2"/>
    <mergeCell ref="E30:F30"/>
    <mergeCell ref="B4:F4"/>
    <mergeCell ref="E6:F6"/>
    <mergeCell ref="E20:F20"/>
    <mergeCell ref="B18:F18"/>
    <mergeCell ref="B28:F28"/>
  </mergeCells>
  <dataValidations count="4">
    <dataValidation type="list" allowBlank="1" showInputMessage="1" showErrorMessage="1" sqref="E20">
      <formula1>acc</formula1>
    </dataValidation>
    <dataValidation type="list" allowBlank="1" showInputMessage="1" showErrorMessage="1" sqref="E31">
      <formula1>ade</formula1>
    </dataValidation>
    <dataValidation type="list" allowBlank="1" showInputMessage="1" showErrorMessage="1" sqref="E30:F30">
      <formula1>diame</formula1>
    </dataValidation>
    <dataValidation type="list" allowBlank="1" showInputMessage="1" showErrorMessage="1" sqref="E6:F6">
      <formula1>CALCES</formula1>
    </dataValidation>
  </dataValidations>
  <pageMargins left="0.7" right="0.7" top="0.75" bottom="0.75" header="0.3" footer="0.3"/>
  <pageSetup paperSize="9"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5"/>
  <sheetViews>
    <sheetView workbookViewId="0">
      <selection activeCell="G21" sqref="G21"/>
    </sheetView>
  </sheetViews>
  <sheetFormatPr defaultRowHeight="15" x14ac:dyDescent="0.25"/>
  <sheetData>
    <row r="3" spans="3:15" x14ac:dyDescent="0.25">
      <c r="C3" t="s">
        <v>2</v>
      </c>
      <c r="D3" s="1">
        <f>10</f>
        <v>10</v>
      </c>
      <c r="F3" t="s">
        <v>3</v>
      </c>
      <c r="G3" s="1">
        <v>450</v>
      </c>
      <c r="H3">
        <v>540</v>
      </c>
      <c r="J3" s="1">
        <v>5</v>
      </c>
      <c r="N3" t="s">
        <v>57</v>
      </c>
      <c r="O3">
        <v>1</v>
      </c>
    </row>
    <row r="4" spans="3:15" x14ac:dyDescent="0.25">
      <c r="C4" t="s">
        <v>4</v>
      </c>
      <c r="D4" s="1">
        <v>15</v>
      </c>
      <c r="F4" t="s">
        <v>5</v>
      </c>
      <c r="G4" s="1">
        <v>430</v>
      </c>
      <c r="H4">
        <v>540</v>
      </c>
      <c r="J4" s="1">
        <v>6</v>
      </c>
      <c r="N4" t="s">
        <v>56</v>
      </c>
      <c r="O4">
        <v>0.7</v>
      </c>
    </row>
    <row r="5" spans="3:15" x14ac:dyDescent="0.25">
      <c r="C5" t="s">
        <v>6</v>
      </c>
      <c r="D5" s="1">
        <v>20</v>
      </c>
      <c r="J5" s="1">
        <v>8</v>
      </c>
    </row>
    <row r="6" spans="3:15" x14ac:dyDescent="0.25">
      <c r="C6" t="s">
        <v>7</v>
      </c>
      <c r="D6" s="1">
        <v>25</v>
      </c>
      <c r="J6" s="1">
        <v>10</v>
      </c>
    </row>
    <row r="7" spans="3:15" x14ac:dyDescent="0.25">
      <c r="C7" t="s">
        <v>8</v>
      </c>
      <c r="D7" s="1">
        <v>30</v>
      </c>
      <c r="J7" s="1">
        <v>12</v>
      </c>
    </row>
    <row r="8" spans="3:15" x14ac:dyDescent="0.25">
      <c r="C8" t="s">
        <v>55</v>
      </c>
      <c r="D8" s="1">
        <v>35</v>
      </c>
      <c r="J8" s="1">
        <v>14</v>
      </c>
    </row>
    <row r="9" spans="3:15" x14ac:dyDescent="0.25">
      <c r="C9" t="s">
        <v>9</v>
      </c>
      <c r="D9" s="1">
        <v>45</v>
      </c>
      <c r="J9" s="1">
        <v>16</v>
      </c>
    </row>
    <row r="10" spans="3:15" x14ac:dyDescent="0.25">
      <c r="C10" t="s">
        <v>10</v>
      </c>
      <c r="D10" s="1">
        <v>50</v>
      </c>
      <c r="J10" s="1">
        <v>18</v>
      </c>
    </row>
    <row r="11" spans="3:15" x14ac:dyDescent="0.25">
      <c r="C11" t="s">
        <v>11</v>
      </c>
      <c r="D11" s="1">
        <v>55</v>
      </c>
      <c r="J11" s="1">
        <v>20</v>
      </c>
    </row>
    <row r="12" spans="3:15" x14ac:dyDescent="0.25">
      <c r="C12" t="s">
        <v>12</v>
      </c>
      <c r="D12" s="1">
        <v>60</v>
      </c>
      <c r="J12" s="1">
        <v>22</v>
      </c>
    </row>
    <row r="13" spans="3:15" x14ac:dyDescent="0.25">
      <c r="C13" t="s">
        <v>66</v>
      </c>
      <c r="D13" s="1">
        <v>55</v>
      </c>
      <c r="J13" s="1">
        <v>24</v>
      </c>
    </row>
    <row r="14" spans="3:15" x14ac:dyDescent="0.25">
      <c r="C14" t="s">
        <v>67</v>
      </c>
      <c r="D14" s="1">
        <v>60</v>
      </c>
      <c r="J14" s="1">
        <v>26</v>
      </c>
    </row>
    <row r="15" spans="3:15" x14ac:dyDescent="0.25">
      <c r="C15" t="s">
        <v>68</v>
      </c>
      <c r="D15" s="1">
        <v>70</v>
      </c>
      <c r="J15" s="1">
        <v>28</v>
      </c>
    </row>
    <row r="16" spans="3:15" x14ac:dyDescent="0.25">
      <c r="C16" t="s">
        <v>69</v>
      </c>
      <c r="D16" s="1">
        <v>80</v>
      </c>
      <c r="J16" s="1">
        <v>30</v>
      </c>
    </row>
    <row r="17" spans="3:10" x14ac:dyDescent="0.25">
      <c r="C17" t="s">
        <v>70</v>
      </c>
      <c r="D17" s="1">
        <v>90</v>
      </c>
      <c r="J17" s="1">
        <v>32</v>
      </c>
    </row>
    <row r="18" spans="3:10" x14ac:dyDescent="0.25">
      <c r="J18" s="1">
        <v>34</v>
      </c>
    </row>
    <row r="19" spans="3:10" x14ac:dyDescent="0.25">
      <c r="J19" s="1">
        <v>36</v>
      </c>
    </row>
    <row r="20" spans="3:10" x14ac:dyDescent="0.25">
      <c r="J20" s="1">
        <v>38</v>
      </c>
    </row>
    <row r="21" spans="3:10" x14ac:dyDescent="0.25">
      <c r="J21" s="1">
        <v>40</v>
      </c>
    </row>
    <row r="22" spans="3:10" x14ac:dyDescent="0.25">
      <c r="J22" s="1">
        <v>42</v>
      </c>
    </row>
    <row r="23" spans="3:10" x14ac:dyDescent="0.25">
      <c r="J23" s="1">
        <v>46</v>
      </c>
    </row>
    <row r="24" spans="3:10" x14ac:dyDescent="0.25">
      <c r="J24" s="1">
        <v>48</v>
      </c>
    </row>
    <row r="25" spans="3:10" x14ac:dyDescent="0.25">
      <c r="J25" s="1">
        <v>50</v>
      </c>
    </row>
  </sheetData>
  <customSheetViews>
    <customSheetView guid="{0294D684-71AE-4BAA-924B-75C854A74C60}" state="hidden">
      <selection activeCell="G21" sqref="G21"/>
      <pageMargins left="0.7" right="0.7" top="0.75" bottom="0.75" header="0.3" footer="0.3"/>
    </customSheetView>
    <customSheetView guid="{19A2964A-039F-4EE7-B3AE-41AF5870569C}" state="hidden">
      <selection activeCell="G21" sqref="G2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ISTRUZIONI</vt:lpstr>
      <vt:lpstr>LUN. ANCORAGGIO BARRE C.A.</vt:lpstr>
      <vt:lpstr>Foglio2</vt:lpstr>
      <vt:lpstr>acc</vt:lpstr>
      <vt:lpstr>ade</vt:lpstr>
      <vt:lpstr>CALCES</vt:lpstr>
      <vt:lpstr>clas</vt:lpstr>
      <vt:lpstr>diam</vt:lpstr>
      <vt:lpstr>diame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Davide Cicchini</cp:lastModifiedBy>
  <dcterms:created xsi:type="dcterms:W3CDTF">2016-02-26T09:33:25Z</dcterms:created>
  <dcterms:modified xsi:type="dcterms:W3CDTF">2018-04-21T14:35:45Z</dcterms:modified>
</cp:coreProperties>
</file>