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la\Documents\6.VARIE PER LA PROFESSIONE\PROGRAMMI UTILI\LUNGHEZZA ANCORAGGIO BARRE\"/>
    </mc:Choice>
  </mc:AlternateContent>
  <workbookProtection workbookPassword="ABEF" lockStructure="1"/>
  <bookViews>
    <workbookView xWindow="0" yWindow="0" windowWidth="28800" windowHeight="12435"/>
  </bookViews>
  <sheets>
    <sheet name="ISTRUZIONI" sheetId="4" r:id="rId1"/>
    <sheet name="LUN. ANCORAGGIO BARRE C.A." sheetId="1" r:id="rId2"/>
    <sheet name="Foglio2" sheetId="2" state="hidden" r:id="rId3"/>
  </sheets>
  <externalReferences>
    <externalReference r:id="rId4"/>
  </externalReferences>
  <definedNames>
    <definedName name="a">'[1]dati nascosti'!$C$13:$C$20</definedName>
    <definedName name="acc">Foglio2!$F$3:$F$4</definedName>
    <definedName name="CAS">'[1]dati nascosti'!$D$3:$D$4</definedName>
    <definedName name="clas">Foglio2!$C$3:$C$13</definedName>
    <definedName name="COMBO">'[1]dati nascosti'!$C$3:$C$8</definedName>
    <definedName name="diam">Foglio2!$J$3:$J$17</definedName>
    <definedName name="NEVE">'[1]dati nascosti'!$C$22:$C$23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 s="1"/>
  <c r="F25" i="1"/>
  <c r="F9" i="1"/>
  <c r="F12" i="1" s="1"/>
  <c r="F16" i="1" l="1"/>
  <c r="F11" i="1"/>
  <c r="F10" i="1" l="1"/>
  <c r="F13" i="1"/>
  <c r="F14" i="1" s="1"/>
  <c r="F15" i="1" l="1"/>
  <c r="F36" i="1"/>
  <c r="F41" i="1" s="1"/>
  <c r="D3" i="2" l="1"/>
</calcChain>
</file>

<file path=xl/comments1.xml><?xml version="1.0" encoding="utf-8"?>
<comments xmlns="http://schemas.openxmlformats.org/spreadsheetml/2006/main">
  <authors>
    <author>DELL1</author>
  </authors>
  <commentList>
    <comment ref="F37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Per barre minore di 32 mm, il coefficiente è unitario</t>
        </r>
      </text>
    </comment>
  </commentList>
</comments>
</file>

<file path=xl/sharedStrings.xml><?xml version="1.0" encoding="utf-8"?>
<sst xmlns="http://schemas.openxmlformats.org/spreadsheetml/2006/main" count="67" uniqueCount="60">
  <si>
    <t>CALCOLO LUNGHEZZA DI ANCORAGGIO BARRE</t>
  </si>
  <si>
    <t>Teoria di Brice</t>
  </si>
  <si>
    <t>C8/10</t>
  </si>
  <si>
    <t>Fe B450C</t>
  </si>
  <si>
    <t>C12/15</t>
  </si>
  <si>
    <t>Fe B44k</t>
  </si>
  <si>
    <t>C16/20</t>
  </si>
  <si>
    <t>C20/25</t>
  </si>
  <si>
    <t>C25/30</t>
  </si>
  <si>
    <t>C28/35</t>
  </si>
  <si>
    <t>C32/40</t>
  </si>
  <si>
    <t>C35/45</t>
  </si>
  <si>
    <t>C40/50</t>
  </si>
  <si>
    <t>C45/55</t>
  </si>
  <si>
    <t>C50/60</t>
  </si>
  <si>
    <t>Classe del calcestruzzo</t>
  </si>
  <si>
    <t>Tipo Acciaio</t>
  </si>
  <si>
    <t>Resistenza cubica caratteristica</t>
  </si>
  <si>
    <t>Resistenza cilindrica media</t>
  </si>
  <si>
    <t>Resistenza cilindrica caratteristica</t>
  </si>
  <si>
    <t>Resistenza cilindrica di calcolo</t>
  </si>
  <si>
    <t>Resistenza a trazione caratteristica</t>
  </si>
  <si>
    <t>Resistenza a trazione media</t>
  </si>
  <si>
    <t>Resistenza a trazione di calcolo</t>
  </si>
  <si>
    <t>CARATTERISTICHE CALCESTRUZZO</t>
  </si>
  <si>
    <t>Resistenza tangenziale di calcolo</t>
  </si>
  <si>
    <t xml:space="preserve">Modulo di Young </t>
  </si>
  <si>
    <r>
      <t>E</t>
    </r>
    <r>
      <rPr>
        <b/>
        <sz val="9"/>
        <color theme="1"/>
        <rFont val="Calibri"/>
        <family val="2"/>
        <scheme val="minor"/>
      </rPr>
      <t>c</t>
    </r>
  </si>
  <si>
    <t>Tensione di Rottura</t>
  </si>
  <si>
    <r>
      <t>f</t>
    </r>
    <r>
      <rPr>
        <b/>
        <sz val="8"/>
        <color theme="1"/>
        <rFont val="Calibri"/>
        <family val="2"/>
        <scheme val="minor"/>
      </rPr>
      <t>k</t>
    </r>
  </si>
  <si>
    <t>Tensione di snervamento</t>
  </si>
  <si>
    <t>Resistenza  di calcolo</t>
  </si>
  <si>
    <t>CARATTERISTIHCE ACCIAIO</t>
  </si>
  <si>
    <t>η</t>
  </si>
  <si>
    <t>γc</t>
  </si>
  <si>
    <t>Coefficiente</t>
  </si>
  <si>
    <t>Coefficiente sicurezza calcestruzzo</t>
  </si>
  <si>
    <t>Coefficiente sicurezza acciaio</t>
  </si>
  <si>
    <t>γs</t>
  </si>
  <si>
    <t>LUNGHEZZA DI ANCORAGGIO</t>
  </si>
  <si>
    <t>Lunghezza di ancoraggio della barra</t>
  </si>
  <si>
    <r>
      <t>L</t>
    </r>
    <r>
      <rPr>
        <b/>
        <sz val="8"/>
        <color theme="1"/>
        <rFont val="Calibri"/>
        <family val="2"/>
        <scheme val="minor"/>
      </rPr>
      <t>b</t>
    </r>
  </si>
  <si>
    <t>Diametro della barra</t>
  </si>
  <si>
    <r>
      <t>f</t>
    </r>
    <r>
      <rPr>
        <b/>
        <sz val="9"/>
        <color theme="1"/>
        <rFont val="Calibri"/>
        <family val="2"/>
        <scheme val="minor"/>
      </rPr>
      <t>bd</t>
    </r>
  </si>
  <si>
    <r>
      <t>f</t>
    </r>
    <r>
      <rPr>
        <b/>
        <sz val="8"/>
        <color theme="1"/>
        <rFont val="Calibri"/>
        <family val="2"/>
        <scheme val="minor"/>
      </rPr>
      <t>yk</t>
    </r>
  </si>
  <si>
    <r>
      <t>f</t>
    </r>
    <r>
      <rPr>
        <b/>
        <sz val="8"/>
        <color theme="1"/>
        <rFont val="Calibri"/>
        <family val="2"/>
        <scheme val="minor"/>
      </rPr>
      <t>yd</t>
    </r>
  </si>
  <si>
    <r>
      <t>R</t>
    </r>
    <r>
      <rPr>
        <b/>
        <sz val="8"/>
        <color theme="1"/>
        <rFont val="Calibri"/>
        <family val="2"/>
        <scheme val="minor"/>
      </rPr>
      <t>ck</t>
    </r>
  </si>
  <si>
    <r>
      <t>f</t>
    </r>
    <r>
      <rPr>
        <b/>
        <sz val="8"/>
        <color theme="1"/>
        <rFont val="Calibri"/>
        <family val="2"/>
        <scheme val="minor"/>
      </rPr>
      <t>cm</t>
    </r>
  </si>
  <si>
    <r>
      <t>f</t>
    </r>
    <r>
      <rPr>
        <b/>
        <sz val="8"/>
        <color theme="1"/>
        <rFont val="Calibri"/>
        <family val="2"/>
        <scheme val="minor"/>
      </rPr>
      <t>ck</t>
    </r>
  </si>
  <si>
    <r>
      <t>f</t>
    </r>
    <r>
      <rPr>
        <b/>
        <sz val="8"/>
        <color theme="1"/>
        <rFont val="Calibri"/>
        <family val="2"/>
        <scheme val="minor"/>
      </rPr>
      <t>cd</t>
    </r>
  </si>
  <si>
    <r>
      <t>f</t>
    </r>
    <r>
      <rPr>
        <b/>
        <sz val="8"/>
        <color theme="1"/>
        <rFont val="Calibri"/>
        <family val="2"/>
        <scheme val="minor"/>
      </rPr>
      <t>ctm</t>
    </r>
  </si>
  <si>
    <r>
      <t>f</t>
    </r>
    <r>
      <rPr>
        <b/>
        <sz val="8"/>
        <color theme="1"/>
        <rFont val="Calibri"/>
        <family val="2"/>
        <scheme val="minor"/>
      </rPr>
      <t>ctk</t>
    </r>
  </si>
  <si>
    <r>
      <t>f</t>
    </r>
    <r>
      <rPr>
        <b/>
        <sz val="8"/>
        <color theme="1"/>
        <rFont val="Calibri"/>
        <family val="2"/>
        <scheme val="minor"/>
      </rPr>
      <t>ctd</t>
    </r>
  </si>
  <si>
    <t>www.davidecicchini.it</t>
  </si>
  <si>
    <t>Ing. Davide Cicchini</t>
  </si>
  <si>
    <t>Si possono modificare solo le caselle con il bordo doppio</t>
  </si>
  <si>
    <t xml:space="preserve">Il foglio esegue il calcolo della lunghezza di ancoraggio delle barre da </t>
  </si>
  <si>
    <t>conglomerato cementizio armato. Vengono riportate inoltre le resistenze</t>
  </si>
  <si>
    <t xml:space="preserve"> dei materiali impiegati e le relative formule.</t>
  </si>
  <si>
    <t>versione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</si>
</sst>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&quot; N/mm²&quot;"/>
    <numFmt numFmtId="165" formatCode="0&quot; N/mm²&quot;"/>
    <numFmt numFmtId="166" formatCode="0.0&quot; N/mm²&quot;"/>
    <numFmt numFmtId="167" formatCode="&quot;Φ &quot;0&quot;  [mm]&quot;"/>
    <numFmt numFmtId="168" formatCode="0&quot; mm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</font>
    <font>
      <b/>
      <i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166" fontId="0" fillId="0" borderId="2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5" fontId="0" fillId="0" borderId="0" xfId="0" applyNumberFormat="1" applyFont="1" applyBorder="1" applyAlignment="1" applyProtection="1">
      <alignment horizontal="center" vertical="center"/>
      <protection hidden="1"/>
    </xf>
    <xf numFmtId="165" fontId="0" fillId="0" borderId="2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2" fillId="0" borderId="0" xfId="0" applyFont="1" applyProtection="1">
      <protection hidden="1"/>
    </xf>
    <xf numFmtId="164" fontId="0" fillId="0" borderId="2" xfId="0" applyNumberFormat="1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168" fontId="0" fillId="0" borderId="2" xfId="0" applyNumberForma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2" fillId="0" borderId="0" xfId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12" fillId="0" borderId="0" xfId="1" applyAlignment="1" applyProtection="1">
      <alignment horizontal="center"/>
      <protection hidden="1"/>
    </xf>
    <xf numFmtId="167" fontId="1" fillId="0" borderId="3" xfId="0" applyNumberFormat="1" applyFont="1" applyBorder="1" applyAlignment="1" applyProtection="1">
      <alignment horizontal="center" vertical="center"/>
      <protection locked="0"/>
    </xf>
    <xf numFmtId="167" fontId="1" fillId="0" borderId="4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161925</xdr:rowOff>
    </xdr:from>
    <xdr:ext cx="4815164" cy="537138"/>
    <xdr:pic>
      <xdr:nvPicPr>
        <xdr:cNvPr id="2" name="Immagine 1" descr="Cattu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161925"/>
          <a:ext cx="4815164" cy="53713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7</xdr:row>
      <xdr:rowOff>152940</xdr:rowOff>
    </xdr:from>
    <xdr:to>
      <xdr:col>9</xdr:col>
      <xdr:colOff>28575</xdr:colOff>
      <xdr:row>17</xdr:row>
      <xdr:rowOff>37809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064"/>
        <a:stretch/>
      </xdr:blipFill>
      <xdr:spPr>
        <a:xfrm>
          <a:off x="4962525" y="1572165"/>
          <a:ext cx="1552575" cy="1789869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38</xdr:row>
      <xdr:rowOff>133350</xdr:rowOff>
    </xdr:from>
    <xdr:to>
      <xdr:col>8</xdr:col>
      <xdr:colOff>457200</xdr:colOff>
      <xdr:row>42</xdr:row>
      <xdr:rowOff>47625</xdr:rowOff>
    </xdr:to>
    <xdr:pic>
      <xdr:nvPicPr>
        <xdr:cNvPr id="3" name="Immagin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8907" b="13028"/>
        <a:stretch/>
      </xdr:blipFill>
      <xdr:spPr>
        <a:xfrm>
          <a:off x="4962525" y="7534275"/>
          <a:ext cx="1371600" cy="685800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238126</xdr:colOff>
      <xdr:row>34</xdr:row>
      <xdr:rowOff>191192</xdr:rowOff>
    </xdr:from>
    <xdr:to>
      <xdr:col>9</xdr:col>
      <xdr:colOff>95250</xdr:colOff>
      <xdr:row>37</xdr:row>
      <xdr:rowOff>161924</xdr:rowOff>
    </xdr:to>
    <xdr:pic>
      <xdr:nvPicPr>
        <xdr:cNvPr id="4" name="Immagin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2779" t="25348" r="11933" b="20235"/>
        <a:stretch/>
      </xdr:blipFill>
      <xdr:spPr>
        <a:xfrm>
          <a:off x="4895851" y="6820592"/>
          <a:ext cx="1685924" cy="551757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323850</xdr:colOff>
      <xdr:row>24</xdr:row>
      <xdr:rowOff>19050</xdr:rowOff>
    </xdr:from>
    <xdr:to>
      <xdr:col>8</xdr:col>
      <xdr:colOff>432099</xdr:colOff>
      <xdr:row>27</xdr:row>
      <xdr:rowOff>66568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81575" y="5095875"/>
          <a:ext cx="1327449" cy="61901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43</xdr:row>
      <xdr:rowOff>136979</xdr:rowOff>
    </xdr:from>
    <xdr:to>
      <xdr:col>11</xdr:col>
      <xdr:colOff>1009650</xdr:colOff>
      <xdr:row>60</xdr:row>
      <xdr:rowOff>85724</xdr:rowOff>
    </xdr:to>
    <xdr:pic>
      <xdr:nvPicPr>
        <xdr:cNvPr id="8" name="Immagine 7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95" t="5327" r="2094" b="-6465"/>
        <a:stretch/>
      </xdr:blipFill>
      <xdr:spPr>
        <a:xfrm>
          <a:off x="619125" y="8499929"/>
          <a:ext cx="8601075" cy="3187245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la/Documents/6.VARIE%20PER%20LA%20PROFESSIONE/PROGRAMMI%20UTILI/ANALISI%20DEI%20CARICHI/GEOM.%20SCALA-ANALISI%20DEI%20CARICHI-COMBINAZ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I"/>
      <sheetName val="PROGETTO SCALA"/>
      <sheetName val="ANALISI DEI CARICHI"/>
      <sheetName val="COMBINAZIONI"/>
      <sheetName val="TABELLE NTC"/>
      <sheetName val="dati nasco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C3" t="str">
            <v>SLU SFAVOREVOLE</v>
          </cell>
          <cell r="D3" t="str">
            <v>FOLLA</v>
          </cell>
        </row>
        <row r="4">
          <cell r="C4" t="str">
            <v>CARATTERISTICA</v>
          </cell>
          <cell r="D4" t="str">
            <v>NEVE</v>
          </cell>
        </row>
        <row r="5">
          <cell r="C5" t="str">
            <v>FREQUENTE</v>
          </cell>
        </row>
        <row r="6">
          <cell r="C6" t="str">
            <v>QUASI PERMANENTE</v>
          </cell>
        </row>
        <row r="7">
          <cell r="C7" t="str">
            <v>SISMICA</v>
          </cell>
        </row>
        <row r="8">
          <cell r="C8" t="str">
            <v>SLU FAVOREVOLE</v>
          </cell>
        </row>
        <row r="13">
          <cell r="C13" t="str">
            <v>Categoria A Ambienti ad uso residenziale</v>
          </cell>
        </row>
        <row r="14">
          <cell r="C14" t="str">
            <v>Categoria B Uffici</v>
          </cell>
        </row>
        <row r="15">
          <cell r="C15" t="str">
            <v>Categoria C Ambienti suscettibili ad affollamento</v>
          </cell>
        </row>
        <row r="16">
          <cell r="C16" t="str">
            <v>Categoria D Ambienti ad uso commerciale</v>
          </cell>
        </row>
        <row r="17">
          <cell r="C17" t="str">
            <v>Categoria E Biblioteche, Archivi, Magazzini e ambienti ad uso industriale</v>
          </cell>
        </row>
        <row r="18">
          <cell r="C18" t="str">
            <v>Categoria F Rimesse e parcheggi ( per autoveicoli di peso ≤ 30kN)</v>
          </cell>
        </row>
        <row r="19">
          <cell r="C19" t="str">
            <v>Categoria G Rimesse e parcheggi ( per autoveicoli di peso ˃ 30kN)</v>
          </cell>
        </row>
        <row r="20">
          <cell r="C20" t="str">
            <v>Categoria H Coperture</v>
          </cell>
        </row>
        <row r="22">
          <cell r="C22" t="str">
            <v>Neve (a quota ≤ 1000 m s.l.m.)</v>
          </cell>
        </row>
        <row r="23">
          <cell r="C23" t="str">
            <v>Neve (a quota ˃ 1000 m s.l.m.)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davidecicchini.it/" TargetMode="External"/><Relationship Id="rId1" Type="http://schemas.openxmlformats.org/officeDocument/2006/relationships/hyperlink" Target="http://www.davidecicchini.i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showRowColHeaders="0" tabSelected="1" workbookViewId="0">
      <selection activeCell="G12" sqref="G12:I12"/>
    </sheetView>
  </sheetViews>
  <sheetFormatPr defaultRowHeight="15" x14ac:dyDescent="0.25"/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2"/>
      <c r="B5" s="18" t="s">
        <v>56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5">
      <c r="A6" s="2"/>
      <c r="B6" s="18" t="s">
        <v>57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x14ac:dyDescent="0.25">
      <c r="A7" s="2"/>
      <c r="B7" s="18" t="s">
        <v>58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/>
      <c r="B8" s="18" t="s">
        <v>55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18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19" t="s">
        <v>59</v>
      </c>
      <c r="C10" s="2"/>
      <c r="D10" s="2"/>
      <c r="E10" s="2"/>
      <c r="F10" s="2"/>
      <c r="G10" s="21" t="s">
        <v>54</v>
      </c>
      <c r="H10" s="21"/>
      <c r="I10" s="21"/>
      <c r="J10" s="2"/>
      <c r="K10" s="2"/>
      <c r="L10" s="2"/>
    </row>
    <row r="11" spans="1:12" x14ac:dyDescent="0.25">
      <c r="A11" s="2"/>
      <c r="B11" s="22" t="s">
        <v>53</v>
      </c>
      <c r="C11" s="22"/>
      <c r="D11" s="22"/>
      <c r="E11" s="2"/>
      <c r="F11" s="2"/>
      <c r="G11" s="2"/>
      <c r="H11" s="2"/>
      <c r="I11" s="2"/>
      <c r="J11" s="2"/>
      <c r="K11" s="2"/>
      <c r="L11" s="2"/>
    </row>
    <row r="12" spans="1:12" ht="15.75" x14ac:dyDescent="0.25">
      <c r="A12" s="2"/>
      <c r="B12" s="18"/>
      <c r="C12" s="2"/>
      <c r="D12" s="2"/>
      <c r="E12" s="2"/>
      <c r="F12" s="2"/>
      <c r="G12" s="20" t="s">
        <v>53</v>
      </c>
      <c r="H12" s="20"/>
      <c r="I12" s="20"/>
      <c r="J12" s="2"/>
      <c r="K12" s="2"/>
      <c r="L12" s="2"/>
    </row>
    <row r="13" spans="1:12" ht="15.75" x14ac:dyDescent="0.25">
      <c r="A13" s="2"/>
      <c r="B13" s="18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x14ac:dyDescent="0.25">
      <c r="A14" s="2"/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x14ac:dyDescent="0.25">
      <c r="A15" s="2"/>
      <c r="B15" s="18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x14ac:dyDescent="0.25">
      <c r="A16" s="2"/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2"/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x14ac:dyDescent="0.25">
      <c r="A18" s="2"/>
      <c r="B18" s="18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x14ac:dyDescent="0.25">
      <c r="A19" s="2"/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x14ac:dyDescent="0.25">
      <c r="A20" s="2"/>
      <c r="B20" s="18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x14ac:dyDescent="0.25">
      <c r="A21" s="2"/>
      <c r="B21" s="18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 password="ABEF" sheet="1" objects="1" scenarios="1" selectLockedCells="1"/>
  <mergeCells count="3">
    <mergeCell ref="G12:I12"/>
    <mergeCell ref="G10:I10"/>
    <mergeCell ref="B11:D11"/>
  </mergeCells>
  <hyperlinks>
    <hyperlink ref="G12" r:id="rId1"/>
    <hyperlink ref="B11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64"/>
  <sheetViews>
    <sheetView showGridLines="0" showRowColHeaders="0" workbookViewId="0">
      <selection activeCell="E6" sqref="E6:F6"/>
    </sheetView>
  </sheetViews>
  <sheetFormatPr defaultRowHeight="15" x14ac:dyDescent="0.25"/>
  <cols>
    <col min="4" max="4" width="18.28515625" customWidth="1"/>
    <col min="6" max="6" width="15" customWidth="1"/>
    <col min="10" max="10" width="16.7109375" customWidth="1"/>
    <col min="12" max="12" width="16.85546875" customWidth="1"/>
    <col min="19" max="19" width="15" customWidth="1"/>
  </cols>
  <sheetData>
    <row r="2" spans="2:15" ht="18.75" x14ac:dyDescent="0.3">
      <c r="B2" s="1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x14ac:dyDescent="0.25">
      <c r="B4" s="25" t="s">
        <v>24</v>
      </c>
      <c r="C4" s="25"/>
      <c r="D4" s="25"/>
      <c r="E4" s="25"/>
      <c r="F4" s="25"/>
      <c r="G4" s="2"/>
      <c r="H4" s="2"/>
      <c r="I4" s="2"/>
      <c r="J4" s="2"/>
      <c r="K4" s="2"/>
      <c r="L4" s="2"/>
      <c r="M4" s="2"/>
      <c r="N4" s="2"/>
      <c r="O4" s="2"/>
    </row>
    <row r="5" spans="2:15" ht="15.75" thickBo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16.5" thickTop="1" thickBot="1" x14ac:dyDescent="0.3">
      <c r="B6" s="2" t="s">
        <v>15</v>
      </c>
      <c r="C6" s="2"/>
      <c r="D6" s="2"/>
      <c r="E6" s="26" t="s">
        <v>12</v>
      </c>
      <c r="F6" s="27"/>
      <c r="G6" s="2"/>
      <c r="H6" s="2"/>
      <c r="I6" s="2"/>
      <c r="J6" s="2"/>
      <c r="K6" s="2"/>
      <c r="L6" s="2"/>
      <c r="M6" s="2"/>
      <c r="N6" s="2"/>
      <c r="O6" s="2"/>
    </row>
    <row r="7" spans="2:15" ht="15.75" thickTop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x14ac:dyDescent="0.25">
      <c r="B9" s="2" t="s">
        <v>17</v>
      </c>
      <c r="C9" s="2"/>
      <c r="D9" s="2"/>
      <c r="E9" s="3" t="s">
        <v>46</v>
      </c>
      <c r="F9" s="13">
        <f>VLOOKUP(E6,Foglio2!C3:D13,2,FALSE)</f>
        <v>50</v>
      </c>
      <c r="G9" s="2"/>
      <c r="H9" s="2"/>
      <c r="I9" s="2"/>
      <c r="J9" s="2"/>
      <c r="K9" s="2"/>
      <c r="L9" s="2"/>
      <c r="M9" s="2"/>
      <c r="N9" s="2"/>
      <c r="O9" s="2"/>
    </row>
    <row r="10" spans="2:15" x14ac:dyDescent="0.25">
      <c r="B10" s="2" t="s">
        <v>18</v>
      </c>
      <c r="C10" s="2"/>
      <c r="D10" s="2"/>
      <c r="E10" s="3" t="s">
        <v>47</v>
      </c>
      <c r="F10" s="13">
        <f>F11+8</f>
        <v>49.5</v>
      </c>
      <c r="G10" s="2"/>
      <c r="H10" s="2"/>
      <c r="I10" s="2"/>
      <c r="J10" s="2"/>
      <c r="K10" s="2"/>
      <c r="L10" s="2"/>
      <c r="M10" s="2"/>
      <c r="N10" s="2"/>
      <c r="O10" s="2"/>
    </row>
    <row r="11" spans="2:15" x14ac:dyDescent="0.25">
      <c r="B11" s="2" t="s">
        <v>19</v>
      </c>
      <c r="C11" s="2"/>
      <c r="D11" s="2"/>
      <c r="E11" s="3" t="s">
        <v>48</v>
      </c>
      <c r="F11" s="13">
        <f>F9*0.83</f>
        <v>41.5</v>
      </c>
      <c r="G11" s="2"/>
      <c r="H11" s="2"/>
      <c r="I11" s="2"/>
      <c r="J11" s="2"/>
      <c r="K11" s="2"/>
      <c r="L11" s="2"/>
      <c r="M11" s="2"/>
      <c r="N11" s="2"/>
      <c r="O11" s="2"/>
    </row>
    <row r="12" spans="2:15" x14ac:dyDescent="0.25">
      <c r="B12" s="2" t="s">
        <v>20</v>
      </c>
      <c r="C12" s="2"/>
      <c r="D12" s="2"/>
      <c r="E12" s="3" t="s">
        <v>49</v>
      </c>
      <c r="F12" s="13">
        <f>(0.83*F9)/1.5</f>
        <v>27.666666666666668</v>
      </c>
      <c r="G12" s="2"/>
      <c r="H12" s="2"/>
      <c r="I12" s="2"/>
      <c r="J12" s="2"/>
      <c r="K12" s="2"/>
      <c r="L12" s="2"/>
      <c r="M12" s="2"/>
      <c r="N12" s="2"/>
      <c r="O12" s="2"/>
    </row>
    <row r="13" spans="2:15" x14ac:dyDescent="0.25">
      <c r="B13" s="2" t="s">
        <v>21</v>
      </c>
      <c r="C13" s="2"/>
      <c r="D13" s="2"/>
      <c r="E13" s="4" t="s">
        <v>50</v>
      </c>
      <c r="F13" s="13">
        <f>0.3*F11^(2/3)</f>
        <v>3.5960025072128343</v>
      </c>
      <c r="G13" s="2"/>
      <c r="H13" s="2"/>
      <c r="I13" s="2"/>
      <c r="J13" s="2"/>
      <c r="K13" s="2"/>
      <c r="L13" s="2"/>
      <c r="M13" s="2"/>
      <c r="N13" s="2"/>
      <c r="O13" s="2"/>
    </row>
    <row r="14" spans="2:15" x14ac:dyDescent="0.25">
      <c r="B14" s="2" t="s">
        <v>22</v>
      </c>
      <c r="C14" s="2"/>
      <c r="D14" s="2"/>
      <c r="E14" s="3" t="s">
        <v>51</v>
      </c>
      <c r="F14" s="13">
        <f>0.7*F13</f>
        <v>2.5172017550489838</v>
      </c>
      <c r="G14" s="2"/>
      <c r="H14" s="2"/>
      <c r="I14" s="2"/>
      <c r="J14" s="2"/>
      <c r="K14" s="2"/>
      <c r="L14" s="2"/>
      <c r="M14" s="2"/>
      <c r="N14" s="2"/>
      <c r="O14" s="2"/>
    </row>
    <row r="15" spans="2:15" x14ac:dyDescent="0.25">
      <c r="B15" s="2" t="s">
        <v>23</v>
      </c>
      <c r="C15" s="2"/>
      <c r="D15" s="2"/>
      <c r="E15" s="3" t="s">
        <v>52</v>
      </c>
      <c r="F15" s="13">
        <f>F14/1.5</f>
        <v>1.6781345033659891</v>
      </c>
      <c r="G15" s="2"/>
      <c r="H15" s="2"/>
      <c r="I15" s="2"/>
      <c r="J15" s="2"/>
      <c r="K15" s="2"/>
      <c r="L15" s="2"/>
      <c r="M15" s="2"/>
      <c r="N15" s="2"/>
      <c r="O15" s="2"/>
    </row>
    <row r="16" spans="2:15" x14ac:dyDescent="0.25">
      <c r="B16" s="2" t="s">
        <v>26</v>
      </c>
      <c r="C16" s="2"/>
      <c r="D16" s="2"/>
      <c r="E16" s="3" t="s">
        <v>27</v>
      </c>
      <c r="F16" s="8">
        <f>22000*((0.83*F9+8)/10)^0.3</f>
        <v>35547.105284319208</v>
      </c>
      <c r="G16" s="2"/>
      <c r="H16" s="2"/>
      <c r="I16" s="2"/>
      <c r="J16" s="2"/>
      <c r="K16" s="2"/>
      <c r="L16" s="2"/>
      <c r="M16" s="2"/>
      <c r="N16" s="2"/>
      <c r="O16" s="2"/>
    </row>
    <row r="17" spans="2:15" x14ac:dyDescent="0.25">
      <c r="B17" s="2" t="s">
        <v>36</v>
      </c>
      <c r="C17" s="2"/>
      <c r="D17" s="2"/>
      <c r="E17" s="9" t="s">
        <v>34</v>
      </c>
      <c r="F17" s="14">
        <v>1.5</v>
      </c>
      <c r="G17" s="2"/>
      <c r="H17" s="2"/>
      <c r="I17" s="2"/>
      <c r="J17" s="2"/>
      <c r="K17" s="2"/>
      <c r="L17" s="2"/>
      <c r="M17" s="2"/>
      <c r="N17" s="2"/>
      <c r="O17" s="2"/>
    </row>
    <row r="18" spans="2:1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x14ac:dyDescent="0.25">
      <c r="B20" s="25" t="s">
        <v>32</v>
      </c>
      <c r="C20" s="25"/>
      <c r="D20" s="25"/>
      <c r="E20" s="25"/>
      <c r="F20" s="25"/>
      <c r="G20" s="2"/>
      <c r="H20" s="2"/>
      <c r="I20" s="2"/>
      <c r="J20" s="2"/>
      <c r="K20" s="2"/>
      <c r="L20" s="2"/>
      <c r="M20" s="2"/>
      <c r="N20" s="2"/>
      <c r="O20" s="2"/>
    </row>
    <row r="21" spans="2:15" ht="15.75" thickBot="1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6.5" thickTop="1" thickBot="1" x14ac:dyDescent="0.3">
      <c r="B22" s="2" t="s">
        <v>16</v>
      </c>
      <c r="C22" s="2"/>
      <c r="D22" s="2"/>
      <c r="E22" s="28" t="s">
        <v>3</v>
      </c>
      <c r="F22" s="29"/>
      <c r="G22" s="2"/>
      <c r="H22" s="2"/>
      <c r="I22" s="2"/>
      <c r="J22" s="2"/>
      <c r="K22" s="2"/>
      <c r="L22" s="2"/>
      <c r="M22" s="2"/>
      <c r="N22" s="2"/>
      <c r="O22" s="2"/>
    </row>
    <row r="23" spans="2:15" ht="15.75" thickTop="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5" x14ac:dyDescent="0.25">
      <c r="B25" s="2" t="s">
        <v>28</v>
      </c>
      <c r="C25" s="2"/>
      <c r="D25" s="2"/>
      <c r="E25" s="3" t="s">
        <v>29</v>
      </c>
      <c r="F25" s="5">
        <f>VLOOKUP(E22,Foglio2!F3:H4,3,FALSE)</f>
        <v>540</v>
      </c>
      <c r="G25" s="2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B26" s="2" t="s">
        <v>30</v>
      </c>
      <c r="C26" s="6"/>
      <c r="D26" s="7"/>
      <c r="E26" s="3" t="s">
        <v>44</v>
      </c>
      <c r="F26" s="5">
        <f>VLOOKUP(E22,Foglio2!F3:H4,2,FALSE)</f>
        <v>450</v>
      </c>
      <c r="G26" s="2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B27" s="2" t="s">
        <v>31</v>
      </c>
      <c r="C27" s="2"/>
      <c r="D27" s="2"/>
      <c r="E27" s="3" t="s">
        <v>45</v>
      </c>
      <c r="F27" s="5">
        <f>F26/1.15</f>
        <v>391.304347826087</v>
      </c>
      <c r="G27" s="2"/>
      <c r="H27" s="2"/>
      <c r="I27" s="2"/>
      <c r="J27" s="2"/>
      <c r="K27" s="2"/>
      <c r="L27" s="2"/>
      <c r="M27" s="2"/>
      <c r="N27" s="2"/>
      <c r="O27" s="2"/>
    </row>
    <row r="28" spans="2:15" x14ac:dyDescent="0.25">
      <c r="B28" s="2" t="s">
        <v>26</v>
      </c>
      <c r="C28" s="2"/>
      <c r="D28" s="2"/>
      <c r="E28" s="3" t="s">
        <v>27</v>
      </c>
      <c r="F28" s="8">
        <v>206000</v>
      </c>
      <c r="G28" s="2"/>
      <c r="H28" s="2"/>
      <c r="I28" s="2"/>
      <c r="J28" s="2"/>
      <c r="K28" s="2"/>
      <c r="L28" s="2"/>
      <c r="M28" s="2"/>
      <c r="N28" s="2"/>
      <c r="O28" s="2"/>
    </row>
    <row r="29" spans="2:15" x14ac:dyDescent="0.25">
      <c r="B29" s="2" t="s">
        <v>37</v>
      </c>
      <c r="C29" s="2"/>
      <c r="D29" s="2"/>
      <c r="E29" s="9" t="s">
        <v>38</v>
      </c>
      <c r="F29" s="14">
        <v>1.1499999999999999</v>
      </c>
      <c r="G29" s="2"/>
      <c r="H29" s="2"/>
      <c r="I29" s="2"/>
      <c r="J29" s="2"/>
      <c r="K29" s="2"/>
      <c r="L29" s="2"/>
      <c r="M29" s="2"/>
      <c r="N29" s="2"/>
      <c r="O29" s="2"/>
    </row>
    <row r="30" spans="2:1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x14ac:dyDescent="0.25">
      <c r="B32" s="25" t="s">
        <v>39</v>
      </c>
      <c r="C32" s="25"/>
      <c r="D32" s="25"/>
      <c r="E32" s="25"/>
      <c r="F32" s="25"/>
      <c r="G32" s="2"/>
      <c r="H32" s="2"/>
      <c r="I32" s="2"/>
      <c r="J32" s="2"/>
      <c r="K32" s="2"/>
      <c r="L32" s="15"/>
      <c r="M32" s="2"/>
      <c r="N32" s="2"/>
      <c r="O32" s="2"/>
    </row>
    <row r="33" spans="2:15" ht="15.75" thickBot="1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6.5" thickTop="1" thickBot="1" x14ac:dyDescent="0.3">
      <c r="B34" s="2" t="s">
        <v>42</v>
      </c>
      <c r="C34" s="2"/>
      <c r="D34" s="2"/>
      <c r="E34" s="23">
        <v>10</v>
      </c>
      <c r="F34" s="24"/>
      <c r="G34" s="2"/>
      <c r="H34" s="2"/>
      <c r="I34" s="2"/>
      <c r="J34" s="2"/>
      <c r="K34" s="2"/>
      <c r="L34" s="2"/>
      <c r="M34" s="2"/>
      <c r="N34" s="2"/>
      <c r="O34" s="2"/>
    </row>
    <row r="35" spans="2:15" ht="15.75" thickTop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x14ac:dyDescent="0.25">
      <c r="B36" s="2" t="s">
        <v>25</v>
      </c>
      <c r="C36" s="2"/>
      <c r="D36" s="2"/>
      <c r="E36" s="3" t="s">
        <v>43</v>
      </c>
      <c r="F36" s="13">
        <f>(2.25*F14)/1.5</f>
        <v>3.7758026325734755</v>
      </c>
      <c r="G36" s="2"/>
      <c r="H36" s="2"/>
      <c r="I36" s="2"/>
      <c r="J36" s="2"/>
      <c r="K36" s="2"/>
      <c r="L36" s="2"/>
      <c r="M36" s="2"/>
      <c r="N36" s="2"/>
      <c r="O36" s="2"/>
    </row>
    <row r="37" spans="2:15" x14ac:dyDescent="0.25">
      <c r="B37" s="2" t="s">
        <v>35</v>
      </c>
      <c r="C37" s="2"/>
      <c r="D37" s="2"/>
      <c r="E37" s="10" t="s">
        <v>33</v>
      </c>
      <c r="F37" s="14">
        <v>1</v>
      </c>
      <c r="G37" s="2"/>
      <c r="H37" s="2"/>
      <c r="I37" s="2"/>
      <c r="J37" s="2"/>
      <c r="K37" s="2"/>
      <c r="L37" s="2"/>
      <c r="M37" s="2"/>
      <c r="N37" s="2"/>
      <c r="O37" s="2"/>
    </row>
    <row r="38" spans="2:15" x14ac:dyDescent="0.25">
      <c r="B38" s="2" t="s">
        <v>36</v>
      </c>
      <c r="C38" s="2"/>
      <c r="D38" s="2"/>
      <c r="E38" s="9" t="s">
        <v>34</v>
      </c>
      <c r="F38" s="14">
        <v>1.5</v>
      </c>
      <c r="G38" s="2"/>
      <c r="H38" s="2"/>
      <c r="I38" s="2"/>
      <c r="J38" s="2"/>
      <c r="K38" s="2"/>
      <c r="L38" s="2"/>
      <c r="M38" s="2"/>
      <c r="N38" s="2"/>
      <c r="O38" s="2"/>
    </row>
    <row r="39" spans="2:1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15.75" x14ac:dyDescent="0.25">
      <c r="B41" s="11" t="s">
        <v>40</v>
      </c>
      <c r="C41" s="2"/>
      <c r="D41" s="2"/>
      <c r="E41" s="3" t="s">
        <v>41</v>
      </c>
      <c r="F41" s="16">
        <f>E34*F27/(4*F36)</f>
        <v>259.08686569733754</v>
      </c>
      <c r="G41" s="2"/>
      <c r="H41" s="2"/>
      <c r="I41" s="2"/>
      <c r="J41" s="2"/>
      <c r="K41" s="2"/>
      <c r="L41" s="2"/>
      <c r="M41" s="2"/>
      <c r="N41" s="2"/>
      <c r="O41" s="2"/>
    </row>
    <row r="42" spans="2: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1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2:15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x14ac:dyDescent="0.25">
      <c r="B60" s="2"/>
      <c r="C60" s="2"/>
      <c r="D60" s="2"/>
      <c r="E60" s="2"/>
      <c r="F60" s="2"/>
      <c r="G60" s="2"/>
      <c r="H60" s="2"/>
      <c r="I60" s="2"/>
      <c r="J60" s="2"/>
      <c r="L60" s="17" t="s">
        <v>1</v>
      </c>
      <c r="M60" s="2"/>
      <c r="N60" s="2"/>
      <c r="O60" s="2"/>
    </row>
    <row r="61" spans="2:15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</sheetData>
  <sheetProtection password="ABEF" sheet="1" objects="1" scenarios="1" selectLockedCells="1"/>
  <mergeCells count="6">
    <mergeCell ref="E34:F34"/>
    <mergeCell ref="B4:F4"/>
    <mergeCell ref="E6:F6"/>
    <mergeCell ref="E22:F22"/>
    <mergeCell ref="B20:F20"/>
    <mergeCell ref="B32:F32"/>
  </mergeCells>
  <dataValidations count="3">
    <dataValidation type="list" allowBlank="1" showInputMessage="1" showErrorMessage="1" sqref="E6">
      <formula1>clas</formula1>
    </dataValidation>
    <dataValidation type="list" allowBlank="1" showInputMessage="1" showErrorMessage="1" sqref="E22">
      <formula1>acc</formula1>
    </dataValidation>
    <dataValidation type="list" allowBlank="1" showInputMessage="1" showErrorMessage="1" sqref="E34:F34">
      <formula1>diam</formula1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7"/>
  <sheetViews>
    <sheetView workbookViewId="0">
      <selection activeCell="C34" sqref="C34"/>
    </sheetView>
  </sheetViews>
  <sheetFormatPr defaultRowHeight="15" x14ac:dyDescent="0.25"/>
  <sheetData>
    <row r="3" spans="3:10" x14ac:dyDescent="0.25">
      <c r="C3" t="s">
        <v>2</v>
      </c>
      <c r="D3" s="1">
        <f>10</f>
        <v>10</v>
      </c>
      <c r="F3" t="s">
        <v>3</v>
      </c>
      <c r="G3" s="1">
        <v>450</v>
      </c>
      <c r="H3">
        <v>540</v>
      </c>
      <c r="J3" s="1">
        <v>5</v>
      </c>
    </row>
    <row r="4" spans="3:10" x14ac:dyDescent="0.25">
      <c r="C4" t="s">
        <v>4</v>
      </c>
      <c r="D4" s="1">
        <v>15</v>
      </c>
      <c r="F4" t="s">
        <v>5</v>
      </c>
      <c r="G4" s="1">
        <v>430</v>
      </c>
      <c r="H4">
        <v>540</v>
      </c>
      <c r="J4" s="1">
        <v>6</v>
      </c>
    </row>
    <row r="5" spans="3:10" x14ac:dyDescent="0.25">
      <c r="C5" t="s">
        <v>6</v>
      </c>
      <c r="D5" s="1">
        <v>20</v>
      </c>
      <c r="J5" s="1">
        <v>8</v>
      </c>
    </row>
    <row r="6" spans="3:10" x14ac:dyDescent="0.25">
      <c r="C6" t="s">
        <v>7</v>
      </c>
      <c r="D6" s="1">
        <v>25</v>
      </c>
      <c r="J6" s="1">
        <v>10</v>
      </c>
    </row>
    <row r="7" spans="3:10" x14ac:dyDescent="0.25">
      <c r="C7" t="s">
        <v>8</v>
      </c>
      <c r="D7" s="1">
        <v>30</v>
      </c>
      <c r="J7" s="1">
        <v>12</v>
      </c>
    </row>
    <row r="8" spans="3:10" x14ac:dyDescent="0.25">
      <c r="C8" t="s">
        <v>9</v>
      </c>
      <c r="D8" s="1">
        <v>35</v>
      </c>
      <c r="J8" s="1">
        <v>14</v>
      </c>
    </row>
    <row r="9" spans="3:10" x14ac:dyDescent="0.25">
      <c r="C9" t="s">
        <v>10</v>
      </c>
      <c r="D9" s="1">
        <v>40</v>
      </c>
      <c r="J9" s="1">
        <v>16</v>
      </c>
    </row>
    <row r="10" spans="3:10" x14ac:dyDescent="0.25">
      <c r="C10" t="s">
        <v>11</v>
      </c>
      <c r="D10" s="1">
        <v>45</v>
      </c>
      <c r="J10" s="1">
        <v>18</v>
      </c>
    </row>
    <row r="11" spans="3:10" x14ac:dyDescent="0.25">
      <c r="C11" t="s">
        <v>12</v>
      </c>
      <c r="D11" s="1">
        <v>50</v>
      </c>
      <c r="J11" s="1">
        <v>20</v>
      </c>
    </row>
    <row r="12" spans="3:10" x14ac:dyDescent="0.25">
      <c r="C12" t="s">
        <v>13</v>
      </c>
      <c r="D12" s="1">
        <v>55</v>
      </c>
      <c r="J12" s="1">
        <v>22</v>
      </c>
    </row>
    <row r="13" spans="3:10" x14ac:dyDescent="0.25">
      <c r="C13" t="s">
        <v>14</v>
      </c>
      <c r="D13" s="1">
        <v>60</v>
      </c>
      <c r="J13" s="1">
        <v>24</v>
      </c>
    </row>
    <row r="14" spans="3:10" x14ac:dyDescent="0.25">
      <c r="J14" s="1">
        <v>26</v>
      </c>
    </row>
    <row r="15" spans="3:10" x14ac:dyDescent="0.25">
      <c r="J15" s="1">
        <v>28</v>
      </c>
    </row>
    <row r="16" spans="3:10" x14ac:dyDescent="0.25">
      <c r="J16" s="1">
        <v>30</v>
      </c>
    </row>
    <row r="17" spans="10:10" x14ac:dyDescent="0.25">
      <c r="J17" s="1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ISTRUZIONI</vt:lpstr>
      <vt:lpstr>LUN. ANCORAGGIO BARRE C.A.</vt:lpstr>
      <vt:lpstr>Foglio2</vt:lpstr>
      <vt:lpstr>acc</vt:lpstr>
      <vt:lpstr>clas</vt:lpstr>
      <vt:lpstr>diam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Nicla</cp:lastModifiedBy>
  <dcterms:created xsi:type="dcterms:W3CDTF">2016-02-26T09:33:25Z</dcterms:created>
  <dcterms:modified xsi:type="dcterms:W3CDTF">2016-02-28T03:18:23Z</dcterms:modified>
</cp:coreProperties>
</file>