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cla\Documents\6.VARIE PER LA PROFESSIONE\PROGRAMMI UTILI\SISTEMA CAM\"/>
    </mc:Choice>
  </mc:AlternateContent>
  <bookViews>
    <workbookView xWindow="0" yWindow="0" windowWidth="11970" windowHeight="6825" tabRatio="859" activeTab="5"/>
  </bookViews>
  <sheets>
    <sheet name="Caratteristiche Fasce" sheetId="13" r:id="rId1"/>
    <sheet name="Fasce min" sheetId="12" r:id="rId2"/>
    <sheet name="Fasce MAX" sheetId="14" r:id="rId3"/>
    <sheet name="Caratteristiche Materiale" sheetId="7" r:id="rId4"/>
    <sheet name="Caratteristiche Maschi" sheetId="11" r:id="rId5"/>
    <sheet name="Caratteristiche CAM" sheetId="8" r:id="rId6"/>
    <sheet name="min" sheetId="5" r:id="rId7"/>
    <sheet name="MAX" sheetId="4" r:id="rId8"/>
    <sheet name="RInforzo CAM  min" sheetId="9" r:id="rId9"/>
    <sheet name="RInforzo CAM  MAX" sheetId="10" r:id="rId10"/>
  </sheets>
  <definedNames>
    <definedName name="_xlnm._FilterDatabase" localSheetId="6" hidden="1">min!$A$2:$X$5</definedName>
    <definedName name="_xlnm._FilterDatabase" localSheetId="9" hidden="1">'RInforzo CAM  MAX'!$A$2:$AE$3</definedName>
    <definedName name="_xlnm._FilterDatabase" localSheetId="8" hidden="1">'RInforzo CAM  min'!$A$1:$AS$3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9" l="1"/>
  <c r="Y173" i="12" l="1"/>
  <c r="W173" i="12"/>
  <c r="U173" i="12"/>
  <c r="K8" i="14" l="1"/>
  <c r="L8" i="14"/>
  <c r="O8" i="14" s="1"/>
  <c r="L171" i="14"/>
  <c r="K171" i="14"/>
  <c r="J171" i="14"/>
  <c r="L170" i="14"/>
  <c r="K170" i="14"/>
  <c r="J170" i="14"/>
  <c r="L169" i="14"/>
  <c r="K169" i="14"/>
  <c r="J169" i="14"/>
  <c r="L168" i="14"/>
  <c r="K168" i="14"/>
  <c r="J168" i="14"/>
  <c r="L167" i="14"/>
  <c r="K167" i="14"/>
  <c r="J167" i="14"/>
  <c r="L166" i="14"/>
  <c r="K166" i="14"/>
  <c r="J166" i="14"/>
  <c r="L165" i="14"/>
  <c r="K165" i="14"/>
  <c r="O165" i="14" s="1"/>
  <c r="J165" i="14"/>
  <c r="L164" i="14"/>
  <c r="K164" i="14"/>
  <c r="J164" i="14"/>
  <c r="L163" i="14"/>
  <c r="K163" i="14"/>
  <c r="J163" i="14"/>
  <c r="L162" i="14"/>
  <c r="K162" i="14"/>
  <c r="J162" i="14"/>
  <c r="L161" i="14"/>
  <c r="K161" i="14"/>
  <c r="O161" i="14" s="1"/>
  <c r="J161" i="14"/>
  <c r="L160" i="14"/>
  <c r="K160" i="14"/>
  <c r="J160" i="14"/>
  <c r="L159" i="14"/>
  <c r="K159" i="14"/>
  <c r="J159" i="14"/>
  <c r="L158" i="14"/>
  <c r="K158" i="14"/>
  <c r="J158" i="14"/>
  <c r="L157" i="14"/>
  <c r="K157" i="14"/>
  <c r="J157" i="14"/>
  <c r="L156" i="14"/>
  <c r="K156" i="14"/>
  <c r="J156" i="14"/>
  <c r="L155" i="14"/>
  <c r="K155" i="14"/>
  <c r="J155" i="14"/>
  <c r="L154" i="14"/>
  <c r="K154" i="14"/>
  <c r="J154" i="14"/>
  <c r="L153" i="14"/>
  <c r="K153" i="14"/>
  <c r="O153" i="14" s="1"/>
  <c r="J153" i="14"/>
  <c r="L152" i="14"/>
  <c r="K152" i="14"/>
  <c r="J152" i="14"/>
  <c r="L151" i="14"/>
  <c r="K151" i="14"/>
  <c r="J151" i="14"/>
  <c r="L150" i="14"/>
  <c r="K150" i="14"/>
  <c r="J150" i="14"/>
  <c r="L149" i="14"/>
  <c r="K149" i="14"/>
  <c r="O149" i="14" s="1"/>
  <c r="J149" i="14"/>
  <c r="L148" i="14"/>
  <c r="K148" i="14"/>
  <c r="J148" i="14"/>
  <c r="L147" i="14"/>
  <c r="K147" i="14"/>
  <c r="J147" i="14"/>
  <c r="L146" i="14"/>
  <c r="K146" i="14"/>
  <c r="J146" i="14"/>
  <c r="L145" i="14"/>
  <c r="K145" i="14"/>
  <c r="O145" i="14" s="1"/>
  <c r="J145" i="14"/>
  <c r="L144" i="14"/>
  <c r="K144" i="14"/>
  <c r="J144" i="14"/>
  <c r="L143" i="14"/>
  <c r="K143" i="14"/>
  <c r="J143" i="14"/>
  <c r="L142" i="14"/>
  <c r="K142" i="14"/>
  <c r="J142" i="14"/>
  <c r="L141" i="14"/>
  <c r="K141" i="14"/>
  <c r="J141" i="14"/>
  <c r="L140" i="14"/>
  <c r="K140" i="14"/>
  <c r="J140" i="14"/>
  <c r="L139" i="14"/>
  <c r="K139" i="14"/>
  <c r="J139" i="14"/>
  <c r="L138" i="14"/>
  <c r="K138" i="14"/>
  <c r="J138" i="14"/>
  <c r="L137" i="14"/>
  <c r="K137" i="14"/>
  <c r="O137" i="14" s="1"/>
  <c r="J137" i="14"/>
  <c r="L136" i="14"/>
  <c r="K136" i="14"/>
  <c r="J136" i="14"/>
  <c r="L135" i="14"/>
  <c r="K135" i="14"/>
  <c r="J135" i="14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O130" i="14" s="1"/>
  <c r="K130" i="14"/>
  <c r="J130" i="14"/>
  <c r="L129" i="14"/>
  <c r="K129" i="14"/>
  <c r="J129" i="14"/>
  <c r="L128" i="14"/>
  <c r="K128" i="14"/>
  <c r="J128" i="14"/>
  <c r="L127" i="14"/>
  <c r="K127" i="14"/>
  <c r="J127" i="14"/>
  <c r="L126" i="14"/>
  <c r="O126" i="14" s="1"/>
  <c r="K126" i="14"/>
  <c r="J126" i="14"/>
  <c r="L125" i="14"/>
  <c r="K125" i="14"/>
  <c r="J125" i="14"/>
  <c r="L124" i="14"/>
  <c r="K124" i="14"/>
  <c r="J124" i="14"/>
  <c r="L123" i="14"/>
  <c r="K123" i="14"/>
  <c r="J123" i="14"/>
  <c r="L122" i="14"/>
  <c r="K122" i="14"/>
  <c r="J122" i="14"/>
  <c r="L121" i="14"/>
  <c r="K121" i="14"/>
  <c r="J121" i="14"/>
  <c r="L120" i="14"/>
  <c r="K120" i="14"/>
  <c r="J120" i="14"/>
  <c r="L119" i="14"/>
  <c r="K119" i="14"/>
  <c r="J119" i="14"/>
  <c r="L118" i="14"/>
  <c r="K118" i="14"/>
  <c r="J118" i="14"/>
  <c r="L117" i="14"/>
  <c r="K117" i="14"/>
  <c r="J117" i="14"/>
  <c r="L116" i="14"/>
  <c r="K116" i="14"/>
  <c r="J116" i="14"/>
  <c r="L115" i="14"/>
  <c r="K115" i="14"/>
  <c r="J115" i="14"/>
  <c r="L114" i="14"/>
  <c r="K114" i="14"/>
  <c r="J114" i="14"/>
  <c r="L113" i="14"/>
  <c r="K113" i="14"/>
  <c r="O113" i="14" s="1"/>
  <c r="J113" i="14"/>
  <c r="L112" i="14"/>
  <c r="K112" i="14"/>
  <c r="J112" i="14"/>
  <c r="L111" i="14"/>
  <c r="K111" i="14"/>
  <c r="J111" i="14"/>
  <c r="L110" i="14"/>
  <c r="O110" i="14" s="1"/>
  <c r="K110" i="14"/>
  <c r="J110" i="14"/>
  <c r="L109" i="14"/>
  <c r="K109" i="14"/>
  <c r="J109" i="14"/>
  <c r="L108" i="14"/>
  <c r="K108" i="14"/>
  <c r="J108" i="14"/>
  <c r="L107" i="14"/>
  <c r="K107" i="14"/>
  <c r="J107" i="14"/>
  <c r="L106" i="14"/>
  <c r="K106" i="14"/>
  <c r="J106" i="14"/>
  <c r="L105" i="14"/>
  <c r="K105" i="14"/>
  <c r="J105" i="14"/>
  <c r="L104" i="14"/>
  <c r="K104" i="14"/>
  <c r="J104" i="14"/>
  <c r="L103" i="14"/>
  <c r="K103" i="14"/>
  <c r="J103" i="14"/>
  <c r="L102" i="14"/>
  <c r="K102" i="14"/>
  <c r="J102" i="14"/>
  <c r="L101" i="14"/>
  <c r="K101" i="14"/>
  <c r="J101" i="14"/>
  <c r="L100" i="14"/>
  <c r="K100" i="14"/>
  <c r="J100" i="14"/>
  <c r="L99" i="14"/>
  <c r="K99" i="14"/>
  <c r="J99" i="14"/>
  <c r="L98" i="14"/>
  <c r="K98" i="14"/>
  <c r="J98" i="14"/>
  <c r="L97" i="14"/>
  <c r="K97" i="14"/>
  <c r="O97" i="14" s="1"/>
  <c r="J97" i="14"/>
  <c r="L96" i="14"/>
  <c r="K96" i="14"/>
  <c r="J96" i="14"/>
  <c r="L95" i="14"/>
  <c r="K95" i="14"/>
  <c r="J95" i="14"/>
  <c r="L94" i="14"/>
  <c r="O94" i="14" s="1"/>
  <c r="K94" i="14"/>
  <c r="J94" i="14"/>
  <c r="L93" i="14"/>
  <c r="K93" i="14"/>
  <c r="J93" i="14"/>
  <c r="L92" i="14"/>
  <c r="K92" i="14"/>
  <c r="J92" i="14"/>
  <c r="L91" i="14"/>
  <c r="K91" i="14"/>
  <c r="J91" i="14"/>
  <c r="L90" i="14"/>
  <c r="K90" i="14"/>
  <c r="J90" i="14"/>
  <c r="L89" i="14"/>
  <c r="K89" i="14"/>
  <c r="J89" i="14"/>
  <c r="L88" i="14"/>
  <c r="K88" i="14"/>
  <c r="J88" i="14"/>
  <c r="L87" i="14"/>
  <c r="K87" i="14"/>
  <c r="J87" i="14"/>
  <c r="L86" i="14"/>
  <c r="K86" i="14"/>
  <c r="J86" i="14"/>
  <c r="L85" i="14"/>
  <c r="K85" i="14"/>
  <c r="J85" i="14"/>
  <c r="L84" i="14"/>
  <c r="K84" i="14"/>
  <c r="J84" i="14"/>
  <c r="L83" i="14"/>
  <c r="K83" i="14"/>
  <c r="J83" i="14"/>
  <c r="L82" i="14"/>
  <c r="O82" i="14" s="1"/>
  <c r="K82" i="14"/>
  <c r="J82" i="14"/>
  <c r="L81" i="14"/>
  <c r="K81" i="14"/>
  <c r="J81" i="14"/>
  <c r="L80" i="14"/>
  <c r="K80" i="14"/>
  <c r="J80" i="14"/>
  <c r="L79" i="14"/>
  <c r="K79" i="14"/>
  <c r="J79" i="14"/>
  <c r="L78" i="14"/>
  <c r="K78" i="14"/>
  <c r="J78" i="14"/>
  <c r="L77" i="14"/>
  <c r="K77" i="14"/>
  <c r="J77" i="14"/>
  <c r="L76" i="14"/>
  <c r="K76" i="14"/>
  <c r="J76" i="14"/>
  <c r="L75" i="14"/>
  <c r="K75" i="14"/>
  <c r="J75" i="14"/>
  <c r="L74" i="14"/>
  <c r="K74" i="14"/>
  <c r="J74" i="14"/>
  <c r="L73" i="14"/>
  <c r="K73" i="14"/>
  <c r="J73" i="14"/>
  <c r="L72" i="14"/>
  <c r="K72" i="14"/>
  <c r="J72" i="14"/>
  <c r="L71" i="14"/>
  <c r="K71" i="14"/>
  <c r="J71" i="14"/>
  <c r="L70" i="14"/>
  <c r="K70" i="14"/>
  <c r="J70" i="14"/>
  <c r="L69" i="14"/>
  <c r="K69" i="14"/>
  <c r="J69" i="14"/>
  <c r="L68" i="14"/>
  <c r="K68" i="14"/>
  <c r="J68" i="14"/>
  <c r="L67" i="14"/>
  <c r="K67" i="14"/>
  <c r="J67" i="14"/>
  <c r="L66" i="14"/>
  <c r="K66" i="14"/>
  <c r="J66" i="14"/>
  <c r="L65" i="14"/>
  <c r="K65" i="14"/>
  <c r="O65" i="14" s="1"/>
  <c r="J65" i="14"/>
  <c r="L64" i="14"/>
  <c r="K64" i="14"/>
  <c r="J64" i="14"/>
  <c r="L63" i="14"/>
  <c r="K63" i="14"/>
  <c r="J63" i="14"/>
  <c r="L62" i="14"/>
  <c r="O62" i="14" s="1"/>
  <c r="K62" i="14"/>
  <c r="J62" i="14"/>
  <c r="L61" i="14"/>
  <c r="K61" i="14"/>
  <c r="J61" i="14"/>
  <c r="L60" i="14"/>
  <c r="K60" i="14"/>
  <c r="J60" i="14"/>
  <c r="L59" i="14"/>
  <c r="K59" i="14"/>
  <c r="J59" i="14"/>
  <c r="L58" i="14"/>
  <c r="K58" i="14"/>
  <c r="J58" i="14"/>
  <c r="L57" i="14"/>
  <c r="K57" i="14"/>
  <c r="O57" i="14" s="1"/>
  <c r="J57" i="14"/>
  <c r="L56" i="14"/>
  <c r="K56" i="14"/>
  <c r="J56" i="14"/>
  <c r="L55" i="14"/>
  <c r="K55" i="14"/>
  <c r="J55" i="14"/>
  <c r="L54" i="14"/>
  <c r="K54" i="14"/>
  <c r="J54" i="14"/>
  <c r="L53" i="14"/>
  <c r="K53" i="14"/>
  <c r="J53" i="14"/>
  <c r="L52" i="14"/>
  <c r="K52" i="14"/>
  <c r="J52" i="14"/>
  <c r="L51" i="14"/>
  <c r="K51" i="14"/>
  <c r="J51" i="14"/>
  <c r="L50" i="14"/>
  <c r="K50" i="14"/>
  <c r="J50" i="14"/>
  <c r="L49" i="14"/>
  <c r="K49" i="14"/>
  <c r="O49" i="14" s="1"/>
  <c r="J49" i="14"/>
  <c r="L48" i="14"/>
  <c r="K48" i="14"/>
  <c r="J48" i="14"/>
  <c r="L47" i="14"/>
  <c r="K47" i="14"/>
  <c r="J47" i="14"/>
  <c r="L46" i="14"/>
  <c r="K46" i="14"/>
  <c r="J46" i="14"/>
  <c r="L45" i="14"/>
  <c r="K45" i="14"/>
  <c r="J45" i="14"/>
  <c r="L44" i="14"/>
  <c r="K44" i="14"/>
  <c r="J44" i="14"/>
  <c r="L43" i="14"/>
  <c r="K43" i="14"/>
  <c r="J43" i="14"/>
  <c r="L42" i="14"/>
  <c r="K42" i="14"/>
  <c r="J42" i="14"/>
  <c r="L41" i="14"/>
  <c r="K41" i="14"/>
  <c r="J41" i="14"/>
  <c r="L40" i="14"/>
  <c r="K40" i="14"/>
  <c r="J40" i="14"/>
  <c r="L39" i="14"/>
  <c r="K39" i="14"/>
  <c r="J39" i="14"/>
  <c r="L38" i="14"/>
  <c r="K38" i="14"/>
  <c r="J38" i="14"/>
  <c r="L37" i="14"/>
  <c r="K37" i="14"/>
  <c r="J37" i="14"/>
  <c r="L36" i="14"/>
  <c r="K36" i="14"/>
  <c r="J36" i="14"/>
  <c r="L35" i="14"/>
  <c r="K35" i="14"/>
  <c r="J35" i="14"/>
  <c r="L34" i="14"/>
  <c r="K34" i="14"/>
  <c r="J34" i="14"/>
  <c r="L33" i="14"/>
  <c r="K33" i="14"/>
  <c r="J33" i="14"/>
  <c r="L32" i="14"/>
  <c r="K32" i="14"/>
  <c r="J32" i="14"/>
  <c r="L31" i="14"/>
  <c r="K31" i="14"/>
  <c r="J31" i="14"/>
  <c r="L30" i="14"/>
  <c r="K30" i="14"/>
  <c r="J30" i="14"/>
  <c r="L29" i="14"/>
  <c r="K29" i="14"/>
  <c r="J29" i="14"/>
  <c r="L28" i="14"/>
  <c r="K28" i="14"/>
  <c r="J28" i="14"/>
  <c r="L27" i="14"/>
  <c r="K27" i="14"/>
  <c r="J27" i="14"/>
  <c r="L26" i="14"/>
  <c r="K26" i="14"/>
  <c r="J26" i="14"/>
  <c r="L25" i="14"/>
  <c r="K25" i="14"/>
  <c r="O25" i="14" s="1"/>
  <c r="J25" i="14"/>
  <c r="L24" i="14"/>
  <c r="K24" i="14"/>
  <c r="J24" i="14"/>
  <c r="L23" i="14"/>
  <c r="K23" i="14"/>
  <c r="J23" i="14"/>
  <c r="L22" i="14"/>
  <c r="K22" i="14"/>
  <c r="J22" i="14"/>
  <c r="L21" i="14"/>
  <c r="K21" i="14"/>
  <c r="J21" i="14"/>
  <c r="L20" i="14"/>
  <c r="K20" i="14"/>
  <c r="J20" i="14"/>
  <c r="L19" i="14"/>
  <c r="K19" i="14"/>
  <c r="J19" i="14"/>
  <c r="L18" i="14"/>
  <c r="K18" i="14"/>
  <c r="J18" i="14"/>
  <c r="L17" i="14"/>
  <c r="K17" i="14"/>
  <c r="O17" i="14" s="1"/>
  <c r="J17" i="14"/>
  <c r="L16" i="14"/>
  <c r="K16" i="14"/>
  <c r="J16" i="14"/>
  <c r="L15" i="14"/>
  <c r="K15" i="14"/>
  <c r="J15" i="14"/>
  <c r="L14" i="14"/>
  <c r="K14" i="14"/>
  <c r="J14" i="14"/>
  <c r="L13" i="14"/>
  <c r="K13" i="14"/>
  <c r="J13" i="14"/>
  <c r="L12" i="14"/>
  <c r="K12" i="14"/>
  <c r="J12" i="14"/>
  <c r="L11" i="14"/>
  <c r="K11" i="14"/>
  <c r="J11" i="14"/>
  <c r="L10" i="14"/>
  <c r="K10" i="14"/>
  <c r="J10" i="14"/>
  <c r="L9" i="14"/>
  <c r="K9" i="14"/>
  <c r="O9" i="14" s="1"/>
  <c r="J9" i="14"/>
  <c r="J8" i="14"/>
  <c r="L7" i="14"/>
  <c r="K7" i="14"/>
  <c r="J7" i="14"/>
  <c r="L6" i="14"/>
  <c r="K6" i="14"/>
  <c r="J6" i="14"/>
  <c r="L5" i="14"/>
  <c r="K5" i="14"/>
  <c r="J5" i="14"/>
  <c r="L4" i="14"/>
  <c r="K4" i="14"/>
  <c r="J4" i="14"/>
  <c r="O171" i="14"/>
  <c r="O168" i="14"/>
  <c r="O164" i="14"/>
  <c r="O163" i="14"/>
  <c r="O160" i="14"/>
  <c r="O156" i="14"/>
  <c r="O155" i="14"/>
  <c r="O152" i="14"/>
  <c r="O148" i="14"/>
  <c r="O147" i="14"/>
  <c r="O144" i="14"/>
  <c r="O139" i="14"/>
  <c r="O135" i="14"/>
  <c r="O131" i="14"/>
  <c r="O128" i="14"/>
  <c r="O127" i="14"/>
  <c r="O120" i="14"/>
  <c r="O119" i="14"/>
  <c r="O115" i="14"/>
  <c r="O111" i="14"/>
  <c r="O107" i="14"/>
  <c r="O104" i="14"/>
  <c r="O103" i="14"/>
  <c r="O100" i="14"/>
  <c r="O99" i="14"/>
  <c r="O96" i="14"/>
  <c r="O95" i="14"/>
  <c r="O91" i="14"/>
  <c r="O87" i="14"/>
  <c r="O83" i="14"/>
  <c r="O79" i="14"/>
  <c r="O75" i="14"/>
  <c r="O71" i="14"/>
  <c r="O67" i="14"/>
  <c r="O51" i="14"/>
  <c r="O47" i="14"/>
  <c r="O35" i="14"/>
  <c r="O24" i="14"/>
  <c r="O15" i="14"/>
  <c r="L171" i="12"/>
  <c r="K171" i="12"/>
  <c r="J171" i="12"/>
  <c r="L170" i="12"/>
  <c r="K170" i="12"/>
  <c r="J170" i="12"/>
  <c r="L169" i="12"/>
  <c r="K169" i="12"/>
  <c r="J169" i="12"/>
  <c r="L168" i="12"/>
  <c r="K168" i="12"/>
  <c r="J168" i="12"/>
  <c r="L167" i="12"/>
  <c r="K167" i="12"/>
  <c r="J167" i="12"/>
  <c r="L166" i="12"/>
  <c r="K166" i="12"/>
  <c r="J166" i="12"/>
  <c r="L165" i="12"/>
  <c r="K165" i="12"/>
  <c r="J165" i="12"/>
  <c r="L164" i="12"/>
  <c r="K164" i="12"/>
  <c r="J164" i="12"/>
  <c r="L163" i="12"/>
  <c r="K163" i="12"/>
  <c r="J163" i="12"/>
  <c r="L162" i="12"/>
  <c r="K162" i="12"/>
  <c r="J162" i="12"/>
  <c r="L161" i="12"/>
  <c r="K161" i="12"/>
  <c r="J161" i="12"/>
  <c r="L160" i="12"/>
  <c r="K160" i="12"/>
  <c r="J160" i="12"/>
  <c r="L159" i="12"/>
  <c r="K159" i="12"/>
  <c r="J159" i="12"/>
  <c r="L158" i="12"/>
  <c r="K158" i="12"/>
  <c r="J158" i="12"/>
  <c r="L157" i="12"/>
  <c r="K157" i="12"/>
  <c r="J157" i="12"/>
  <c r="L156" i="12"/>
  <c r="K156" i="12"/>
  <c r="J156" i="12"/>
  <c r="L155" i="12"/>
  <c r="K155" i="12"/>
  <c r="J155" i="12"/>
  <c r="L154" i="12"/>
  <c r="K154" i="12"/>
  <c r="J154" i="12"/>
  <c r="L153" i="12"/>
  <c r="K153" i="12"/>
  <c r="J153" i="12"/>
  <c r="L152" i="12"/>
  <c r="K152" i="12"/>
  <c r="J152" i="12"/>
  <c r="L151" i="12"/>
  <c r="K151" i="12"/>
  <c r="J151" i="12"/>
  <c r="L150" i="12"/>
  <c r="K150" i="12"/>
  <c r="J150" i="12"/>
  <c r="L149" i="12"/>
  <c r="K149" i="12"/>
  <c r="J149" i="12"/>
  <c r="L148" i="12"/>
  <c r="K148" i="12"/>
  <c r="J148" i="12"/>
  <c r="L147" i="12"/>
  <c r="K147" i="12"/>
  <c r="J147" i="12"/>
  <c r="L146" i="12"/>
  <c r="K146" i="12"/>
  <c r="J146" i="12"/>
  <c r="L145" i="12"/>
  <c r="K145" i="12"/>
  <c r="J145" i="12"/>
  <c r="L144" i="12"/>
  <c r="K144" i="12"/>
  <c r="J144" i="12"/>
  <c r="L143" i="12"/>
  <c r="K143" i="12"/>
  <c r="J143" i="12"/>
  <c r="L142" i="12"/>
  <c r="K142" i="12"/>
  <c r="J142" i="12"/>
  <c r="L141" i="12"/>
  <c r="K141" i="12"/>
  <c r="J141" i="12"/>
  <c r="L140" i="12"/>
  <c r="K140" i="12"/>
  <c r="J140" i="12"/>
  <c r="L139" i="12"/>
  <c r="K139" i="12"/>
  <c r="J139" i="12"/>
  <c r="L138" i="12"/>
  <c r="K138" i="12"/>
  <c r="J138" i="12"/>
  <c r="L137" i="12"/>
  <c r="K137" i="12"/>
  <c r="J137" i="12"/>
  <c r="L136" i="12"/>
  <c r="K136" i="12"/>
  <c r="J136" i="12"/>
  <c r="L135" i="12"/>
  <c r="K135" i="12"/>
  <c r="J135" i="12"/>
  <c r="L134" i="12"/>
  <c r="K134" i="12"/>
  <c r="J134" i="12"/>
  <c r="L133" i="12"/>
  <c r="K133" i="12"/>
  <c r="J133" i="12"/>
  <c r="L132" i="12"/>
  <c r="K132" i="12"/>
  <c r="J132" i="12"/>
  <c r="L131" i="12"/>
  <c r="K131" i="12"/>
  <c r="J131" i="12"/>
  <c r="L130" i="12"/>
  <c r="K130" i="12"/>
  <c r="J130" i="12"/>
  <c r="L129" i="12"/>
  <c r="K129" i="12"/>
  <c r="J129" i="12"/>
  <c r="L128" i="12"/>
  <c r="K128" i="12"/>
  <c r="J128" i="12"/>
  <c r="L127" i="12"/>
  <c r="K127" i="12"/>
  <c r="J127" i="12"/>
  <c r="L126" i="12"/>
  <c r="K126" i="12"/>
  <c r="J126" i="12"/>
  <c r="L125" i="12"/>
  <c r="K125" i="12"/>
  <c r="J125" i="12"/>
  <c r="L124" i="12"/>
  <c r="K124" i="12"/>
  <c r="J124" i="12"/>
  <c r="L123" i="12"/>
  <c r="K123" i="12"/>
  <c r="J123" i="12"/>
  <c r="L122" i="12"/>
  <c r="K122" i="12"/>
  <c r="J122" i="12"/>
  <c r="L121" i="12"/>
  <c r="K121" i="12"/>
  <c r="J121" i="12"/>
  <c r="L120" i="12"/>
  <c r="K120" i="12"/>
  <c r="J120" i="12"/>
  <c r="L119" i="12"/>
  <c r="K119" i="12"/>
  <c r="J119" i="12"/>
  <c r="L118" i="12"/>
  <c r="K118" i="12"/>
  <c r="J118" i="12"/>
  <c r="L117" i="12"/>
  <c r="K117" i="12"/>
  <c r="J117" i="12"/>
  <c r="L116" i="12"/>
  <c r="K116" i="12"/>
  <c r="J116" i="12"/>
  <c r="L115" i="12"/>
  <c r="K115" i="12"/>
  <c r="J115" i="12"/>
  <c r="L114" i="12"/>
  <c r="K114" i="12"/>
  <c r="J114" i="12"/>
  <c r="L113" i="12"/>
  <c r="K113" i="12"/>
  <c r="J113" i="12"/>
  <c r="L112" i="12"/>
  <c r="K112" i="12"/>
  <c r="J112" i="12"/>
  <c r="L111" i="12"/>
  <c r="K111" i="12"/>
  <c r="J111" i="12"/>
  <c r="L110" i="12"/>
  <c r="K110" i="12"/>
  <c r="J110" i="12"/>
  <c r="L109" i="12"/>
  <c r="K109" i="12"/>
  <c r="J109" i="12"/>
  <c r="L108" i="12"/>
  <c r="K108" i="12"/>
  <c r="J108" i="12"/>
  <c r="L107" i="12"/>
  <c r="K107" i="12"/>
  <c r="J107" i="12"/>
  <c r="L106" i="12"/>
  <c r="K106" i="12"/>
  <c r="J106" i="12"/>
  <c r="L105" i="12"/>
  <c r="K105" i="12"/>
  <c r="J105" i="12"/>
  <c r="L104" i="12"/>
  <c r="K104" i="12"/>
  <c r="J104" i="12"/>
  <c r="L103" i="12"/>
  <c r="K103" i="12"/>
  <c r="J103" i="12"/>
  <c r="L102" i="12"/>
  <c r="K102" i="12"/>
  <c r="J102" i="12"/>
  <c r="L101" i="12"/>
  <c r="K101" i="12"/>
  <c r="J101" i="12"/>
  <c r="L100" i="12"/>
  <c r="K100" i="12"/>
  <c r="J100" i="12"/>
  <c r="L99" i="12"/>
  <c r="K99" i="12"/>
  <c r="J99" i="12"/>
  <c r="L98" i="12"/>
  <c r="K98" i="12"/>
  <c r="J98" i="12"/>
  <c r="L97" i="12"/>
  <c r="K97" i="12"/>
  <c r="J97" i="12"/>
  <c r="L96" i="12"/>
  <c r="K96" i="12"/>
  <c r="J96" i="12"/>
  <c r="L95" i="12"/>
  <c r="K95" i="12"/>
  <c r="J95" i="12"/>
  <c r="L94" i="12"/>
  <c r="K94" i="12"/>
  <c r="J94" i="12"/>
  <c r="L93" i="12"/>
  <c r="K93" i="12"/>
  <c r="J93" i="12"/>
  <c r="L92" i="12"/>
  <c r="K92" i="12"/>
  <c r="J92" i="12"/>
  <c r="L91" i="12"/>
  <c r="K91" i="12"/>
  <c r="J91" i="12"/>
  <c r="L90" i="12"/>
  <c r="K90" i="12"/>
  <c r="J90" i="12"/>
  <c r="L89" i="12"/>
  <c r="K89" i="12"/>
  <c r="J89" i="12"/>
  <c r="L88" i="12"/>
  <c r="K88" i="12"/>
  <c r="J88" i="12"/>
  <c r="L87" i="12"/>
  <c r="K87" i="12"/>
  <c r="J87" i="12"/>
  <c r="L86" i="12"/>
  <c r="K86" i="12"/>
  <c r="J86" i="12"/>
  <c r="L85" i="12"/>
  <c r="K85" i="12"/>
  <c r="J85" i="12"/>
  <c r="L84" i="12"/>
  <c r="K84" i="12"/>
  <c r="J84" i="12"/>
  <c r="L83" i="12"/>
  <c r="K83" i="12"/>
  <c r="J83" i="12"/>
  <c r="L82" i="12"/>
  <c r="K82" i="12"/>
  <c r="J82" i="12"/>
  <c r="L81" i="12"/>
  <c r="K81" i="12"/>
  <c r="J81" i="12"/>
  <c r="L80" i="12"/>
  <c r="K80" i="12"/>
  <c r="J80" i="12"/>
  <c r="L79" i="12"/>
  <c r="K79" i="12"/>
  <c r="J79" i="12"/>
  <c r="L78" i="12"/>
  <c r="K78" i="12"/>
  <c r="J78" i="12"/>
  <c r="L77" i="12"/>
  <c r="K77" i="12"/>
  <c r="J77" i="12"/>
  <c r="L76" i="12"/>
  <c r="K76" i="12"/>
  <c r="J76" i="12"/>
  <c r="L75" i="12"/>
  <c r="K75" i="12"/>
  <c r="J75" i="12"/>
  <c r="L74" i="12"/>
  <c r="K74" i="12"/>
  <c r="J74" i="12"/>
  <c r="L73" i="12"/>
  <c r="K73" i="12"/>
  <c r="J73" i="12"/>
  <c r="L72" i="12"/>
  <c r="K72" i="12"/>
  <c r="J72" i="12"/>
  <c r="L71" i="12"/>
  <c r="K71" i="12"/>
  <c r="J71" i="12"/>
  <c r="L70" i="12"/>
  <c r="K70" i="12"/>
  <c r="J70" i="12"/>
  <c r="L69" i="12"/>
  <c r="K69" i="12"/>
  <c r="J69" i="12"/>
  <c r="L68" i="12"/>
  <c r="K68" i="12"/>
  <c r="J68" i="12"/>
  <c r="L67" i="12"/>
  <c r="K67" i="12"/>
  <c r="J67" i="12"/>
  <c r="L66" i="12"/>
  <c r="K66" i="12"/>
  <c r="J66" i="12"/>
  <c r="L65" i="12"/>
  <c r="K65" i="12"/>
  <c r="J65" i="12"/>
  <c r="L64" i="12"/>
  <c r="K64" i="12"/>
  <c r="J64" i="12"/>
  <c r="L63" i="12"/>
  <c r="K63" i="12"/>
  <c r="J63" i="12"/>
  <c r="L62" i="12"/>
  <c r="K62" i="12"/>
  <c r="J62" i="12"/>
  <c r="L61" i="12"/>
  <c r="K61" i="12"/>
  <c r="J61" i="12"/>
  <c r="L60" i="12"/>
  <c r="K60" i="12"/>
  <c r="J60" i="12"/>
  <c r="L59" i="12"/>
  <c r="K59" i="12"/>
  <c r="J59" i="12"/>
  <c r="L58" i="12"/>
  <c r="K58" i="12"/>
  <c r="J58" i="12"/>
  <c r="L57" i="12"/>
  <c r="K57" i="12"/>
  <c r="J57" i="12"/>
  <c r="L56" i="12"/>
  <c r="K56" i="12"/>
  <c r="J56" i="12"/>
  <c r="L55" i="12"/>
  <c r="K55" i="12"/>
  <c r="J55" i="12"/>
  <c r="L54" i="12"/>
  <c r="K54" i="12"/>
  <c r="J54" i="12"/>
  <c r="L53" i="12"/>
  <c r="K53" i="12"/>
  <c r="J53" i="12"/>
  <c r="L52" i="12"/>
  <c r="K52" i="12"/>
  <c r="J52" i="12"/>
  <c r="L51" i="12"/>
  <c r="K51" i="12"/>
  <c r="J51" i="12"/>
  <c r="L50" i="12"/>
  <c r="K50" i="12"/>
  <c r="J50" i="12"/>
  <c r="L49" i="12"/>
  <c r="K49" i="12"/>
  <c r="J49" i="12"/>
  <c r="L48" i="12"/>
  <c r="K48" i="12"/>
  <c r="J48" i="12"/>
  <c r="L47" i="12"/>
  <c r="K47" i="12"/>
  <c r="J47" i="12"/>
  <c r="L46" i="12"/>
  <c r="K46" i="12"/>
  <c r="J46" i="12"/>
  <c r="L45" i="12"/>
  <c r="K45" i="12"/>
  <c r="J45" i="12"/>
  <c r="L44" i="12"/>
  <c r="K44" i="12"/>
  <c r="J44" i="12"/>
  <c r="L43" i="12"/>
  <c r="K43" i="12"/>
  <c r="J43" i="12"/>
  <c r="L42" i="12"/>
  <c r="K42" i="12"/>
  <c r="J42" i="12"/>
  <c r="L41" i="12"/>
  <c r="K41" i="12"/>
  <c r="J41" i="12"/>
  <c r="L40" i="12"/>
  <c r="K40" i="12"/>
  <c r="J40" i="12"/>
  <c r="L39" i="12"/>
  <c r="K39" i="12"/>
  <c r="J39" i="12"/>
  <c r="L38" i="12"/>
  <c r="K38" i="12"/>
  <c r="J38" i="12"/>
  <c r="L37" i="12"/>
  <c r="K37" i="12"/>
  <c r="J37" i="12"/>
  <c r="L36" i="12"/>
  <c r="K36" i="12"/>
  <c r="J36" i="12"/>
  <c r="L35" i="12"/>
  <c r="K35" i="12"/>
  <c r="J35" i="12"/>
  <c r="L34" i="12"/>
  <c r="K34" i="12"/>
  <c r="O34" i="12" s="1"/>
  <c r="J34" i="12"/>
  <c r="L33" i="12"/>
  <c r="K33" i="12"/>
  <c r="J33" i="12"/>
  <c r="L32" i="12"/>
  <c r="K32" i="12"/>
  <c r="J32" i="12"/>
  <c r="L31" i="12"/>
  <c r="K31" i="12"/>
  <c r="J31" i="12"/>
  <c r="L30" i="12"/>
  <c r="K30" i="12"/>
  <c r="O30" i="12" s="1"/>
  <c r="J30" i="12"/>
  <c r="L29" i="12"/>
  <c r="K29" i="12"/>
  <c r="J29" i="12"/>
  <c r="L28" i="12"/>
  <c r="K28" i="12"/>
  <c r="J28" i="12"/>
  <c r="L27" i="12"/>
  <c r="K27" i="12"/>
  <c r="J27" i="12"/>
  <c r="L26" i="12"/>
  <c r="K26" i="12"/>
  <c r="O26" i="12" s="1"/>
  <c r="J26" i="12"/>
  <c r="L25" i="12"/>
  <c r="O25" i="12" s="1"/>
  <c r="K25" i="12"/>
  <c r="J25" i="12"/>
  <c r="L24" i="12"/>
  <c r="K24" i="12"/>
  <c r="J24" i="12"/>
  <c r="L23" i="12"/>
  <c r="K23" i="12"/>
  <c r="J23" i="12"/>
  <c r="L22" i="12"/>
  <c r="K22" i="12"/>
  <c r="O22" i="12" s="1"/>
  <c r="J22" i="12"/>
  <c r="L21" i="12"/>
  <c r="K21" i="12"/>
  <c r="J21" i="12"/>
  <c r="L20" i="12"/>
  <c r="K20" i="12"/>
  <c r="J20" i="12"/>
  <c r="L19" i="12"/>
  <c r="K19" i="12"/>
  <c r="J19" i="12"/>
  <c r="L18" i="12"/>
  <c r="K18" i="12"/>
  <c r="O18" i="12" s="1"/>
  <c r="J18" i="12"/>
  <c r="L17" i="12"/>
  <c r="O17" i="12" s="1"/>
  <c r="K17" i="12"/>
  <c r="J17" i="12"/>
  <c r="L16" i="12"/>
  <c r="K16" i="12"/>
  <c r="J16" i="12"/>
  <c r="L15" i="12"/>
  <c r="K15" i="12"/>
  <c r="J15" i="12"/>
  <c r="L14" i="12"/>
  <c r="K14" i="12"/>
  <c r="O14" i="12" s="1"/>
  <c r="J14" i="12"/>
  <c r="L13" i="12"/>
  <c r="K13" i="12"/>
  <c r="J13" i="12"/>
  <c r="L12" i="12"/>
  <c r="K12" i="12"/>
  <c r="J12" i="12"/>
  <c r="L11" i="12"/>
  <c r="K11" i="12"/>
  <c r="J11" i="12"/>
  <c r="L10" i="12"/>
  <c r="K10" i="12"/>
  <c r="O10" i="12" s="1"/>
  <c r="J10" i="12"/>
  <c r="L9" i="12"/>
  <c r="O9" i="12" s="1"/>
  <c r="K9" i="12"/>
  <c r="J9" i="12"/>
  <c r="L8" i="12"/>
  <c r="K8" i="12"/>
  <c r="J8" i="12"/>
  <c r="L7" i="12"/>
  <c r="K7" i="12"/>
  <c r="J7" i="12"/>
  <c r="L6" i="12"/>
  <c r="K6" i="12"/>
  <c r="J6" i="12"/>
  <c r="L5" i="12"/>
  <c r="K5" i="12"/>
  <c r="J5" i="12"/>
  <c r="L4" i="12"/>
  <c r="K4" i="12"/>
  <c r="J4" i="12"/>
  <c r="O170" i="12"/>
  <c r="O169" i="12"/>
  <c r="O166" i="12"/>
  <c r="O165" i="12"/>
  <c r="O164" i="12"/>
  <c r="O162" i="12"/>
  <c r="O161" i="12"/>
  <c r="O160" i="12"/>
  <c r="O158" i="12"/>
  <c r="O157" i="12"/>
  <c r="O154" i="12"/>
  <c r="O153" i="12"/>
  <c r="O150" i="12"/>
  <c r="O149" i="12"/>
  <c r="O146" i="12"/>
  <c r="O145" i="12"/>
  <c r="O144" i="12"/>
  <c r="O142" i="12"/>
  <c r="O141" i="12"/>
  <c r="O140" i="12"/>
  <c r="O138" i="12"/>
  <c r="O137" i="12"/>
  <c r="O136" i="12"/>
  <c r="O134" i="12"/>
  <c r="O133" i="12"/>
  <c r="O131" i="12"/>
  <c r="O130" i="12"/>
  <c r="O129" i="12"/>
  <c r="O126" i="12"/>
  <c r="O125" i="12"/>
  <c r="O122" i="12"/>
  <c r="O121" i="12"/>
  <c r="O117" i="12"/>
  <c r="O115" i="12"/>
  <c r="O113" i="12"/>
  <c r="O110" i="12"/>
  <c r="O109" i="12"/>
  <c r="O105" i="12"/>
  <c r="O102" i="12"/>
  <c r="O101" i="12"/>
  <c r="O100" i="12"/>
  <c r="O98" i="12"/>
  <c r="O97" i="12"/>
  <c r="O94" i="12"/>
  <c r="O93" i="12"/>
  <c r="O90" i="12"/>
  <c r="O89" i="12"/>
  <c r="O86" i="12"/>
  <c r="O85" i="12"/>
  <c r="O82" i="12"/>
  <c r="O81" i="12"/>
  <c r="O78" i="12"/>
  <c r="O77" i="12"/>
  <c r="O74" i="12"/>
  <c r="O73" i="12"/>
  <c r="O72" i="12"/>
  <c r="O70" i="12"/>
  <c r="O69" i="12"/>
  <c r="O68" i="12"/>
  <c r="O65" i="12"/>
  <c r="O62" i="12"/>
  <c r="O61" i="12"/>
  <c r="O57" i="12"/>
  <c r="O55" i="12"/>
  <c r="O54" i="12"/>
  <c r="O53" i="12"/>
  <c r="O49" i="12"/>
  <c r="O45" i="12"/>
  <c r="O41" i="12"/>
  <c r="O37" i="12"/>
  <c r="O33" i="12"/>
  <c r="O29" i="12"/>
  <c r="O21" i="12"/>
  <c r="O13" i="12"/>
  <c r="O5" i="12"/>
  <c r="O7" i="12" l="1"/>
  <c r="O11" i="12"/>
  <c r="O15" i="12"/>
  <c r="O19" i="12"/>
  <c r="P19" i="12" s="1"/>
  <c r="O23" i="12"/>
  <c r="O27" i="12"/>
  <c r="O31" i="12"/>
  <c r="O35" i="12"/>
  <c r="P35" i="12" s="1"/>
  <c r="O39" i="12"/>
  <c r="O43" i="12"/>
  <c r="O56" i="12"/>
  <c r="O60" i="12"/>
  <c r="O71" i="12"/>
  <c r="O76" i="12"/>
  <c r="O88" i="12"/>
  <c r="O92" i="12"/>
  <c r="P92" i="12" s="1"/>
  <c r="O104" i="12"/>
  <c r="O108" i="12"/>
  <c r="O112" i="12"/>
  <c r="O116" i="12"/>
  <c r="P116" i="12" s="1"/>
  <c r="O128" i="12"/>
  <c r="O132" i="12"/>
  <c r="O19" i="14"/>
  <c r="O39" i="14"/>
  <c r="O31" i="14"/>
  <c r="O41" i="14"/>
  <c r="P41" i="14" s="1"/>
  <c r="O16" i="14"/>
  <c r="O32" i="14"/>
  <c r="P32" i="14" s="1"/>
  <c r="Q32" i="14" s="1"/>
  <c r="O36" i="14"/>
  <c r="P36" i="14" s="1"/>
  <c r="O40" i="14"/>
  <c r="O27" i="14"/>
  <c r="O43" i="14"/>
  <c r="O55" i="14"/>
  <c r="O63" i="14"/>
  <c r="P63" i="14" s="1"/>
  <c r="O7" i="14"/>
  <c r="O23" i="14"/>
  <c r="P23" i="14" s="1"/>
  <c r="O59" i="14"/>
  <c r="P59" i="14" s="1"/>
  <c r="O11" i="14"/>
  <c r="M4" i="14"/>
  <c r="U4" i="14" s="1"/>
  <c r="O10" i="14"/>
  <c r="P10" i="14" s="1"/>
  <c r="M10" i="14"/>
  <c r="U10" i="14" s="1"/>
  <c r="M14" i="14"/>
  <c r="U14" i="14" s="1"/>
  <c r="O18" i="14"/>
  <c r="P18" i="14" s="1"/>
  <c r="M18" i="14"/>
  <c r="U18" i="14" s="1"/>
  <c r="M22" i="14"/>
  <c r="U22" i="14" s="1"/>
  <c r="O26" i="14"/>
  <c r="P26" i="14" s="1"/>
  <c r="M26" i="14"/>
  <c r="U26" i="14" s="1"/>
  <c r="M30" i="14"/>
  <c r="U30" i="14" s="1"/>
  <c r="M34" i="14"/>
  <c r="U34" i="14" s="1"/>
  <c r="O38" i="14"/>
  <c r="P38" i="14" s="1"/>
  <c r="M38" i="14"/>
  <c r="U38" i="14" s="1"/>
  <c r="M42" i="14"/>
  <c r="U42" i="14" s="1"/>
  <c r="O45" i="14"/>
  <c r="P45" i="14" s="1"/>
  <c r="M46" i="14"/>
  <c r="U46" i="14" s="1"/>
  <c r="M50" i="14"/>
  <c r="U50" i="14" s="1"/>
  <c r="O53" i="14"/>
  <c r="M54" i="14"/>
  <c r="U54" i="14" s="1"/>
  <c r="M58" i="14"/>
  <c r="U58" i="14" s="1"/>
  <c r="P62" i="14"/>
  <c r="M62" i="14"/>
  <c r="U62" i="14" s="1"/>
  <c r="M66" i="14"/>
  <c r="U66" i="14" s="1"/>
  <c r="O70" i="14"/>
  <c r="P70" i="14" s="1"/>
  <c r="M70" i="14"/>
  <c r="U70" i="14" s="1"/>
  <c r="O73" i="14"/>
  <c r="O74" i="14"/>
  <c r="P74" i="14" s="1"/>
  <c r="M74" i="14"/>
  <c r="U74" i="14" s="1"/>
  <c r="O78" i="14"/>
  <c r="P78" i="14" s="1"/>
  <c r="M78" i="14"/>
  <c r="U78" i="14" s="1"/>
  <c r="O81" i="14"/>
  <c r="P81" i="14" s="1"/>
  <c r="P82" i="14"/>
  <c r="M82" i="14"/>
  <c r="U82" i="14" s="1"/>
  <c r="M86" i="14"/>
  <c r="U86" i="14" s="1"/>
  <c r="O89" i="14"/>
  <c r="M90" i="14"/>
  <c r="U90" i="14" s="1"/>
  <c r="P94" i="14"/>
  <c r="M94" i="14"/>
  <c r="U94" i="14" s="1"/>
  <c r="M98" i="14"/>
  <c r="U98" i="14" s="1"/>
  <c r="O102" i="14"/>
  <c r="P102" i="14" s="1"/>
  <c r="M102" i="14"/>
  <c r="U102" i="14" s="1"/>
  <c r="O105" i="14"/>
  <c r="P105" i="14" s="1"/>
  <c r="O106" i="14"/>
  <c r="P106" i="14" s="1"/>
  <c r="M106" i="14"/>
  <c r="U106" i="14" s="1"/>
  <c r="P110" i="14"/>
  <c r="M110" i="14"/>
  <c r="U110" i="14" s="1"/>
  <c r="M114" i="14"/>
  <c r="U114" i="14" s="1"/>
  <c r="M118" i="14"/>
  <c r="U118" i="14" s="1"/>
  <c r="M122" i="14"/>
  <c r="P126" i="14"/>
  <c r="M126" i="14"/>
  <c r="U126" i="14" s="1"/>
  <c r="P130" i="14"/>
  <c r="W130" i="14" s="1"/>
  <c r="M130" i="14"/>
  <c r="U130" i="14" s="1"/>
  <c r="M134" i="14"/>
  <c r="U134" i="14" s="1"/>
  <c r="M138" i="14"/>
  <c r="O142" i="14"/>
  <c r="P142" i="14" s="1"/>
  <c r="M142" i="14"/>
  <c r="U142" i="14" s="1"/>
  <c r="M146" i="14"/>
  <c r="U146" i="14" s="1"/>
  <c r="O150" i="14"/>
  <c r="P150" i="14" s="1"/>
  <c r="M150" i="14"/>
  <c r="U150" i="14" s="1"/>
  <c r="M154" i="14"/>
  <c r="U154" i="14" s="1"/>
  <c r="O158" i="14"/>
  <c r="P158" i="14" s="1"/>
  <c r="M158" i="14"/>
  <c r="U158" i="14" s="1"/>
  <c r="M162" i="14"/>
  <c r="U162" i="14" s="1"/>
  <c r="M166" i="14"/>
  <c r="U166" i="14" s="1"/>
  <c r="O169" i="14"/>
  <c r="P169" i="14" s="1"/>
  <c r="M170" i="14"/>
  <c r="U170" i="14" s="1"/>
  <c r="P8" i="14"/>
  <c r="M8" i="14"/>
  <c r="U8" i="14" s="1"/>
  <c r="M7" i="14"/>
  <c r="U7" i="14" s="1"/>
  <c r="P7" i="14"/>
  <c r="R7" i="14" s="1"/>
  <c r="P9" i="14"/>
  <c r="M9" i="14"/>
  <c r="M13" i="14"/>
  <c r="U13" i="14" s="1"/>
  <c r="P17" i="14"/>
  <c r="M17" i="14"/>
  <c r="M21" i="14"/>
  <c r="U21" i="14" s="1"/>
  <c r="P25" i="14"/>
  <c r="M25" i="14"/>
  <c r="U25" i="14" s="1"/>
  <c r="M29" i="14"/>
  <c r="U29" i="14" s="1"/>
  <c r="M33" i="14"/>
  <c r="U33" i="14" s="1"/>
  <c r="M37" i="14"/>
  <c r="U37" i="14" s="1"/>
  <c r="M41" i="14"/>
  <c r="U41" i="14" s="1"/>
  <c r="M45" i="14"/>
  <c r="P49" i="14"/>
  <c r="M49" i="14"/>
  <c r="U49" i="14" s="1"/>
  <c r="P53" i="14"/>
  <c r="M53" i="14"/>
  <c r="U53" i="14" s="1"/>
  <c r="P57" i="14"/>
  <c r="M57" i="14"/>
  <c r="U57" i="14" s="1"/>
  <c r="M61" i="14"/>
  <c r="U61" i="14" s="1"/>
  <c r="P65" i="14"/>
  <c r="M65" i="14"/>
  <c r="U65" i="14" s="1"/>
  <c r="M69" i="14"/>
  <c r="U69" i="14" s="1"/>
  <c r="P73" i="14"/>
  <c r="M73" i="14"/>
  <c r="U73" i="14" s="1"/>
  <c r="M77" i="14"/>
  <c r="U77" i="14" s="1"/>
  <c r="M81" i="14"/>
  <c r="M85" i="14"/>
  <c r="U85" i="14" s="1"/>
  <c r="P89" i="14"/>
  <c r="M89" i="14"/>
  <c r="U89" i="14" s="1"/>
  <c r="M93" i="14"/>
  <c r="U93" i="14" s="1"/>
  <c r="P97" i="14"/>
  <c r="M97" i="14"/>
  <c r="U97" i="14" s="1"/>
  <c r="M101" i="14"/>
  <c r="U101" i="14" s="1"/>
  <c r="M105" i="14"/>
  <c r="U105" i="14" s="1"/>
  <c r="M109" i="14"/>
  <c r="U109" i="14" s="1"/>
  <c r="P113" i="14"/>
  <c r="M113" i="14"/>
  <c r="U113" i="14" s="1"/>
  <c r="M117" i="14"/>
  <c r="U117" i="14" s="1"/>
  <c r="M121" i="14"/>
  <c r="U121" i="14" s="1"/>
  <c r="M125" i="14"/>
  <c r="U125" i="14" s="1"/>
  <c r="M129" i="14"/>
  <c r="U129" i="14" s="1"/>
  <c r="M133" i="14"/>
  <c r="U133" i="14" s="1"/>
  <c r="P137" i="14"/>
  <c r="M137" i="14"/>
  <c r="U137" i="14" s="1"/>
  <c r="M141" i="14"/>
  <c r="U141" i="14" s="1"/>
  <c r="P145" i="14"/>
  <c r="M145" i="14"/>
  <c r="U145" i="14" s="1"/>
  <c r="P149" i="14"/>
  <c r="R149" i="14" s="1"/>
  <c r="M149" i="14"/>
  <c r="U149" i="14" s="1"/>
  <c r="P153" i="14"/>
  <c r="M153" i="14"/>
  <c r="U153" i="14" s="1"/>
  <c r="M157" i="14"/>
  <c r="U157" i="14" s="1"/>
  <c r="P161" i="14"/>
  <c r="M161" i="14"/>
  <c r="U161" i="14" s="1"/>
  <c r="P165" i="14"/>
  <c r="M165" i="14"/>
  <c r="U165" i="14" s="1"/>
  <c r="M169" i="14"/>
  <c r="U169" i="14" s="1"/>
  <c r="M6" i="14"/>
  <c r="U6" i="14" s="1"/>
  <c r="M12" i="14"/>
  <c r="U12" i="14" s="1"/>
  <c r="P16" i="14"/>
  <c r="M16" i="14"/>
  <c r="U16" i="14" s="1"/>
  <c r="M20" i="14"/>
  <c r="U20" i="14" s="1"/>
  <c r="P24" i="14"/>
  <c r="M24" i="14"/>
  <c r="U24" i="14" s="1"/>
  <c r="M28" i="14"/>
  <c r="U28" i="14" s="1"/>
  <c r="M32" i="14"/>
  <c r="M36" i="14"/>
  <c r="P40" i="14"/>
  <c r="M40" i="14"/>
  <c r="M44" i="14"/>
  <c r="U44" i="14" s="1"/>
  <c r="M48" i="14"/>
  <c r="U48" i="14" s="1"/>
  <c r="M52" i="14"/>
  <c r="U52" i="14" s="1"/>
  <c r="M56" i="14"/>
  <c r="U56" i="14" s="1"/>
  <c r="M60" i="14"/>
  <c r="U60" i="14" s="1"/>
  <c r="M64" i="14"/>
  <c r="U64" i="14" s="1"/>
  <c r="M68" i="14"/>
  <c r="U68" i="14" s="1"/>
  <c r="M72" i="14"/>
  <c r="U72" i="14" s="1"/>
  <c r="M76" i="14"/>
  <c r="U76" i="14" s="1"/>
  <c r="M80" i="14"/>
  <c r="U80" i="14" s="1"/>
  <c r="M84" i="14"/>
  <c r="U84" i="14" s="1"/>
  <c r="M88" i="14"/>
  <c r="U88" i="14" s="1"/>
  <c r="M92" i="14"/>
  <c r="U92" i="14" s="1"/>
  <c r="P96" i="14"/>
  <c r="M96" i="14"/>
  <c r="U96" i="14" s="1"/>
  <c r="P100" i="14"/>
  <c r="M100" i="14"/>
  <c r="U100" i="14" s="1"/>
  <c r="P104" i="14"/>
  <c r="M104" i="14"/>
  <c r="U104" i="14" s="1"/>
  <c r="M108" i="14"/>
  <c r="M112" i="14"/>
  <c r="U112" i="14" s="1"/>
  <c r="M116" i="14"/>
  <c r="P120" i="14"/>
  <c r="M120" i="14"/>
  <c r="U120" i="14" s="1"/>
  <c r="M124" i="14"/>
  <c r="U124" i="14" s="1"/>
  <c r="P128" i="14"/>
  <c r="M128" i="14"/>
  <c r="U128" i="14" s="1"/>
  <c r="M132" i="14"/>
  <c r="U132" i="14" s="1"/>
  <c r="M136" i="14"/>
  <c r="U136" i="14" s="1"/>
  <c r="M140" i="14"/>
  <c r="U140" i="14" s="1"/>
  <c r="P144" i="14"/>
  <c r="M144" i="14"/>
  <c r="U144" i="14" s="1"/>
  <c r="P148" i="14"/>
  <c r="M148" i="14"/>
  <c r="U148" i="14" s="1"/>
  <c r="P152" i="14"/>
  <c r="M152" i="14"/>
  <c r="U152" i="14" s="1"/>
  <c r="P156" i="14"/>
  <c r="M156" i="14"/>
  <c r="U156" i="14" s="1"/>
  <c r="P160" i="14"/>
  <c r="M160" i="14"/>
  <c r="U160" i="14" s="1"/>
  <c r="P164" i="14"/>
  <c r="M164" i="14"/>
  <c r="U164" i="14" s="1"/>
  <c r="P168" i="14"/>
  <c r="M168" i="14"/>
  <c r="U168" i="14" s="1"/>
  <c r="M5" i="14"/>
  <c r="U5" i="14" s="1"/>
  <c r="M11" i="14"/>
  <c r="U11" i="14" s="1"/>
  <c r="P11" i="14"/>
  <c r="M15" i="14"/>
  <c r="U15" i="14" s="1"/>
  <c r="P15" i="14"/>
  <c r="R15" i="14" s="1"/>
  <c r="S15" i="14" s="1"/>
  <c r="M19" i="14"/>
  <c r="U19" i="14" s="1"/>
  <c r="P19" i="14"/>
  <c r="M23" i="14"/>
  <c r="U23" i="14" s="1"/>
  <c r="M27" i="14"/>
  <c r="U27" i="14" s="1"/>
  <c r="P27" i="14"/>
  <c r="M31" i="14"/>
  <c r="U31" i="14" s="1"/>
  <c r="P31" i="14"/>
  <c r="M35" i="14"/>
  <c r="U35" i="14" s="1"/>
  <c r="P35" i="14"/>
  <c r="M39" i="14"/>
  <c r="U39" i="14" s="1"/>
  <c r="P39" i="14"/>
  <c r="M43" i="14"/>
  <c r="U43" i="14" s="1"/>
  <c r="P43" i="14"/>
  <c r="M47" i="14"/>
  <c r="U47" i="14" s="1"/>
  <c r="P47" i="14"/>
  <c r="M51" i="14"/>
  <c r="U51" i="14" s="1"/>
  <c r="P51" i="14"/>
  <c r="M55" i="14"/>
  <c r="U55" i="14" s="1"/>
  <c r="P55" i="14"/>
  <c r="R55" i="14" s="1"/>
  <c r="M59" i="14"/>
  <c r="U59" i="14" s="1"/>
  <c r="M63" i="14"/>
  <c r="U63" i="14" s="1"/>
  <c r="M67" i="14"/>
  <c r="U67" i="14" s="1"/>
  <c r="P67" i="14"/>
  <c r="W67" i="14" s="1"/>
  <c r="M71" i="14"/>
  <c r="U71" i="14" s="1"/>
  <c r="P71" i="14"/>
  <c r="M75" i="14"/>
  <c r="U75" i="14" s="1"/>
  <c r="P75" i="14"/>
  <c r="R75" i="14" s="1"/>
  <c r="M79" i="14"/>
  <c r="U79" i="14" s="1"/>
  <c r="P79" i="14"/>
  <c r="R79" i="14" s="1"/>
  <c r="M83" i="14"/>
  <c r="U83" i="14" s="1"/>
  <c r="P83" i="14"/>
  <c r="W83" i="14" s="1"/>
  <c r="M87" i="14"/>
  <c r="U87" i="14" s="1"/>
  <c r="P87" i="14"/>
  <c r="R87" i="14" s="1"/>
  <c r="M91" i="14"/>
  <c r="U91" i="14" s="1"/>
  <c r="P91" i="14"/>
  <c r="M95" i="14"/>
  <c r="U95" i="14" s="1"/>
  <c r="P95" i="14"/>
  <c r="M99" i="14"/>
  <c r="U99" i="14" s="1"/>
  <c r="P99" i="14"/>
  <c r="M103" i="14"/>
  <c r="U103" i="14" s="1"/>
  <c r="P103" i="14"/>
  <c r="M107" i="14"/>
  <c r="U107" i="14" s="1"/>
  <c r="P107" i="14"/>
  <c r="R107" i="14" s="1"/>
  <c r="M111" i="14"/>
  <c r="U111" i="14" s="1"/>
  <c r="P111" i="14"/>
  <c r="Q111" i="14" s="1"/>
  <c r="M115" i="14"/>
  <c r="U115" i="14" s="1"/>
  <c r="P115" i="14"/>
  <c r="M119" i="14"/>
  <c r="P119" i="14"/>
  <c r="R119" i="14" s="1"/>
  <c r="M123" i="14"/>
  <c r="M127" i="14"/>
  <c r="U127" i="14" s="1"/>
  <c r="P127" i="14"/>
  <c r="M131" i="14"/>
  <c r="U131" i="14" s="1"/>
  <c r="P131" i="14"/>
  <c r="M135" i="14"/>
  <c r="P135" i="14"/>
  <c r="M139" i="14"/>
  <c r="U139" i="14" s="1"/>
  <c r="P139" i="14"/>
  <c r="M143" i="14"/>
  <c r="U143" i="14" s="1"/>
  <c r="M147" i="14"/>
  <c r="U147" i="14" s="1"/>
  <c r="P147" i="14"/>
  <c r="R147" i="14" s="1"/>
  <c r="M151" i="14"/>
  <c r="U151" i="14" s="1"/>
  <c r="M155" i="14"/>
  <c r="U155" i="14" s="1"/>
  <c r="P155" i="14"/>
  <c r="R155" i="14" s="1"/>
  <c r="M159" i="14"/>
  <c r="U159" i="14" s="1"/>
  <c r="M163" i="14"/>
  <c r="U163" i="14" s="1"/>
  <c r="P163" i="14"/>
  <c r="R163" i="14" s="1"/>
  <c r="M167" i="14"/>
  <c r="U167" i="14" s="1"/>
  <c r="M171" i="14"/>
  <c r="U171" i="14" s="1"/>
  <c r="P171" i="14"/>
  <c r="O107" i="12"/>
  <c r="O111" i="12"/>
  <c r="O155" i="12"/>
  <c r="O63" i="12"/>
  <c r="O79" i="12"/>
  <c r="O123" i="12"/>
  <c r="O151" i="12"/>
  <c r="P151" i="12" s="1"/>
  <c r="O99" i="12"/>
  <c r="O119" i="12"/>
  <c r="P119" i="12" s="1"/>
  <c r="O139" i="12"/>
  <c r="O143" i="12"/>
  <c r="P143" i="12" s="1"/>
  <c r="O147" i="12"/>
  <c r="O163" i="12"/>
  <c r="P163" i="12" s="1"/>
  <c r="O167" i="12"/>
  <c r="O6" i="12"/>
  <c r="P6" i="12" s="1"/>
  <c r="M5" i="12"/>
  <c r="U5" i="12" s="1"/>
  <c r="P5" i="12"/>
  <c r="M4" i="12"/>
  <c r="U4" i="12" s="1"/>
  <c r="M8" i="12"/>
  <c r="U8" i="12" s="1"/>
  <c r="M12" i="12"/>
  <c r="U12" i="12" s="1"/>
  <c r="M16" i="12"/>
  <c r="U16" i="12" s="1"/>
  <c r="M20" i="12"/>
  <c r="U20" i="12" s="1"/>
  <c r="M24" i="12"/>
  <c r="U24" i="12" s="1"/>
  <c r="M28" i="12"/>
  <c r="U28" i="12" s="1"/>
  <c r="M32" i="12"/>
  <c r="U32" i="12" s="1"/>
  <c r="M36" i="12"/>
  <c r="U36" i="12" s="1"/>
  <c r="M40" i="12"/>
  <c r="M44" i="12"/>
  <c r="O47" i="12"/>
  <c r="M48" i="12"/>
  <c r="U48" i="12" s="1"/>
  <c r="O51" i="12"/>
  <c r="P51" i="12" s="1"/>
  <c r="M52" i="12"/>
  <c r="M56" i="12"/>
  <c r="U56" i="12" s="1"/>
  <c r="P56" i="12"/>
  <c r="M60" i="12"/>
  <c r="U60" i="12" s="1"/>
  <c r="P60" i="12"/>
  <c r="O64" i="12"/>
  <c r="P64" i="12" s="1"/>
  <c r="M64" i="12"/>
  <c r="U64" i="12" s="1"/>
  <c r="M68" i="12"/>
  <c r="U68" i="12" s="1"/>
  <c r="P68" i="12"/>
  <c r="M72" i="12"/>
  <c r="U72" i="12" s="1"/>
  <c r="P72" i="12"/>
  <c r="M76" i="12"/>
  <c r="U76" i="12" s="1"/>
  <c r="P76" i="12"/>
  <c r="O80" i="12"/>
  <c r="M80" i="12"/>
  <c r="U80" i="12" s="1"/>
  <c r="P80" i="12"/>
  <c r="O84" i="12"/>
  <c r="M84" i="12"/>
  <c r="U84" i="12" s="1"/>
  <c r="P84" i="12"/>
  <c r="O87" i="12"/>
  <c r="M88" i="12"/>
  <c r="U88" i="12" s="1"/>
  <c r="P88" i="12"/>
  <c r="M92" i="12"/>
  <c r="U92" i="12" s="1"/>
  <c r="O96" i="12"/>
  <c r="M96" i="12"/>
  <c r="U96" i="12" s="1"/>
  <c r="P96" i="12"/>
  <c r="M100" i="12"/>
  <c r="U100" i="12" s="1"/>
  <c r="P100" i="12"/>
  <c r="Q100" i="12" s="1"/>
  <c r="O103" i="12"/>
  <c r="M104" i="12"/>
  <c r="U104" i="12" s="1"/>
  <c r="P104" i="12"/>
  <c r="M108" i="12"/>
  <c r="U108" i="12" s="1"/>
  <c r="P108" i="12"/>
  <c r="Q108" i="12" s="1"/>
  <c r="M112" i="12"/>
  <c r="U112" i="12" s="1"/>
  <c r="P112" i="12"/>
  <c r="M116" i="12"/>
  <c r="U116" i="12" s="1"/>
  <c r="M120" i="12"/>
  <c r="M124" i="12"/>
  <c r="M128" i="12"/>
  <c r="U128" i="12" s="1"/>
  <c r="P128" i="12"/>
  <c r="M132" i="12"/>
  <c r="P132" i="12"/>
  <c r="M136" i="12"/>
  <c r="U136" i="12" s="1"/>
  <c r="P136" i="12"/>
  <c r="M140" i="12"/>
  <c r="U140" i="12" s="1"/>
  <c r="P140" i="12"/>
  <c r="M144" i="12"/>
  <c r="U144" i="12" s="1"/>
  <c r="P144" i="12"/>
  <c r="M148" i="12"/>
  <c r="U148" i="12" s="1"/>
  <c r="M152" i="12"/>
  <c r="U152" i="12" s="1"/>
  <c r="M156" i="12"/>
  <c r="U156" i="12" s="1"/>
  <c r="M160" i="12"/>
  <c r="U160" i="12" s="1"/>
  <c r="P160" i="12"/>
  <c r="W160" i="12" s="1"/>
  <c r="M164" i="12"/>
  <c r="U164" i="12" s="1"/>
  <c r="P164" i="12"/>
  <c r="M168" i="12"/>
  <c r="U168" i="12" s="1"/>
  <c r="P7" i="12"/>
  <c r="W7" i="12" s="1"/>
  <c r="M7" i="12"/>
  <c r="U7" i="12" s="1"/>
  <c r="P11" i="12"/>
  <c r="W11" i="12" s="1"/>
  <c r="M11" i="12"/>
  <c r="U11" i="12" s="1"/>
  <c r="P15" i="12"/>
  <c r="W15" i="12" s="1"/>
  <c r="M15" i="12"/>
  <c r="U15" i="12" s="1"/>
  <c r="M19" i="12"/>
  <c r="U19" i="12" s="1"/>
  <c r="P23" i="12"/>
  <c r="W23" i="12" s="1"/>
  <c r="M23" i="12"/>
  <c r="U23" i="12" s="1"/>
  <c r="P27" i="12"/>
  <c r="W27" i="12" s="1"/>
  <c r="M27" i="12"/>
  <c r="U27" i="12" s="1"/>
  <c r="P31" i="12"/>
  <c r="W31" i="12" s="1"/>
  <c r="M31" i="12"/>
  <c r="U31" i="12" s="1"/>
  <c r="M35" i="12"/>
  <c r="U35" i="12" s="1"/>
  <c r="O38" i="12"/>
  <c r="P39" i="12"/>
  <c r="W39" i="12" s="1"/>
  <c r="M39" i="12"/>
  <c r="U39" i="12" s="1"/>
  <c r="P43" i="12"/>
  <c r="M43" i="12"/>
  <c r="U43" i="12" s="1"/>
  <c r="P47" i="12"/>
  <c r="M47" i="12"/>
  <c r="U47" i="12" s="1"/>
  <c r="M51" i="12"/>
  <c r="U51" i="12" s="1"/>
  <c r="P55" i="12"/>
  <c r="M55" i="12"/>
  <c r="U55" i="12" s="1"/>
  <c r="M59" i="12"/>
  <c r="P63" i="12"/>
  <c r="M63" i="12"/>
  <c r="U63" i="12" s="1"/>
  <c r="M67" i="12"/>
  <c r="U67" i="12" s="1"/>
  <c r="P71" i="12"/>
  <c r="M71" i="12"/>
  <c r="U71" i="12" s="1"/>
  <c r="M75" i="12"/>
  <c r="U75" i="12" s="1"/>
  <c r="P79" i="12"/>
  <c r="W79" i="12" s="1"/>
  <c r="M79" i="12"/>
  <c r="U79" i="12" s="1"/>
  <c r="M83" i="12"/>
  <c r="U83" i="12" s="1"/>
  <c r="P87" i="12"/>
  <c r="W87" i="12" s="1"/>
  <c r="M87" i="12"/>
  <c r="U87" i="12" s="1"/>
  <c r="M91" i="12"/>
  <c r="U91" i="12" s="1"/>
  <c r="M95" i="12"/>
  <c r="P99" i="12"/>
  <c r="M99" i="12"/>
  <c r="U99" i="12" s="1"/>
  <c r="P103" i="12"/>
  <c r="M103" i="12"/>
  <c r="U103" i="12" s="1"/>
  <c r="P107" i="12"/>
  <c r="M107" i="12"/>
  <c r="P111" i="12"/>
  <c r="M111" i="12"/>
  <c r="U111" i="12" s="1"/>
  <c r="P115" i="12"/>
  <c r="M115" i="12"/>
  <c r="U115" i="12" s="1"/>
  <c r="M119" i="12"/>
  <c r="U119" i="12" s="1"/>
  <c r="P123" i="12"/>
  <c r="M123" i="12"/>
  <c r="U123" i="12" s="1"/>
  <c r="M127" i="12"/>
  <c r="U127" i="12" s="1"/>
  <c r="P131" i="12"/>
  <c r="M131" i="12"/>
  <c r="U131" i="12" s="1"/>
  <c r="M135" i="12"/>
  <c r="U135" i="12" s="1"/>
  <c r="P139" i="12"/>
  <c r="M139" i="12"/>
  <c r="M143" i="12"/>
  <c r="P147" i="12"/>
  <c r="M147" i="12"/>
  <c r="M151" i="12"/>
  <c r="U151" i="12" s="1"/>
  <c r="P155" i="12"/>
  <c r="M155" i="12"/>
  <c r="M159" i="12"/>
  <c r="U159" i="12" s="1"/>
  <c r="M163" i="12"/>
  <c r="U163" i="12" s="1"/>
  <c r="P167" i="12"/>
  <c r="M167" i="12"/>
  <c r="U167" i="12" s="1"/>
  <c r="M171" i="12"/>
  <c r="M6" i="12"/>
  <c r="U6" i="12" s="1"/>
  <c r="M10" i="12"/>
  <c r="U10" i="12" s="1"/>
  <c r="P10" i="12"/>
  <c r="M14" i="12"/>
  <c r="U14" i="12" s="1"/>
  <c r="P14" i="12"/>
  <c r="M18" i="12"/>
  <c r="U18" i="12" s="1"/>
  <c r="P18" i="12"/>
  <c r="M22" i="12"/>
  <c r="U22" i="12" s="1"/>
  <c r="P22" i="12"/>
  <c r="M26" i="12"/>
  <c r="U26" i="12" s="1"/>
  <c r="P26" i="12"/>
  <c r="M30" i="12"/>
  <c r="U30" i="12" s="1"/>
  <c r="P30" i="12"/>
  <c r="M34" i="12"/>
  <c r="U34" i="12" s="1"/>
  <c r="P34" i="12"/>
  <c r="M38" i="12"/>
  <c r="U38" i="12" s="1"/>
  <c r="P38" i="12"/>
  <c r="M42" i="12"/>
  <c r="M46" i="12"/>
  <c r="U46" i="12" s="1"/>
  <c r="M50" i="12"/>
  <c r="M54" i="12"/>
  <c r="U54" i="12" s="1"/>
  <c r="P54" i="12"/>
  <c r="M58" i="12"/>
  <c r="U58" i="12" s="1"/>
  <c r="M62" i="12"/>
  <c r="U62" i="12" s="1"/>
  <c r="P62" i="12"/>
  <c r="W62" i="12" s="1"/>
  <c r="M66" i="12"/>
  <c r="U66" i="12" s="1"/>
  <c r="M70" i="12"/>
  <c r="U70" i="12" s="1"/>
  <c r="P70" i="12"/>
  <c r="M74" i="12"/>
  <c r="U74" i="12" s="1"/>
  <c r="P74" i="12"/>
  <c r="M78" i="12"/>
  <c r="U78" i="12" s="1"/>
  <c r="P78" i="12"/>
  <c r="M82" i="12"/>
  <c r="U82" i="12" s="1"/>
  <c r="P82" i="12"/>
  <c r="M86" i="12"/>
  <c r="U86" i="12" s="1"/>
  <c r="P86" i="12"/>
  <c r="M90" i="12"/>
  <c r="U90" i="12" s="1"/>
  <c r="P90" i="12"/>
  <c r="R90" i="12" s="1"/>
  <c r="M94" i="12"/>
  <c r="U94" i="12" s="1"/>
  <c r="P94" i="12"/>
  <c r="M98" i="12"/>
  <c r="P98" i="12"/>
  <c r="M102" i="12"/>
  <c r="P102" i="12"/>
  <c r="R102" i="12" s="1"/>
  <c r="M106" i="12"/>
  <c r="M110" i="12"/>
  <c r="U110" i="12" s="1"/>
  <c r="P110" i="12"/>
  <c r="W110" i="12" s="1"/>
  <c r="M114" i="12"/>
  <c r="U114" i="12" s="1"/>
  <c r="M118" i="12"/>
  <c r="M122" i="12"/>
  <c r="U122" i="12" s="1"/>
  <c r="P122" i="12"/>
  <c r="Q122" i="12" s="1"/>
  <c r="M126" i="12"/>
  <c r="U126" i="12" s="1"/>
  <c r="P126" i="12"/>
  <c r="W126" i="12" s="1"/>
  <c r="M130" i="12"/>
  <c r="U130" i="12" s="1"/>
  <c r="P130" i="12"/>
  <c r="R130" i="12" s="1"/>
  <c r="Y130" i="12" s="1"/>
  <c r="M134" i="12"/>
  <c r="U134" i="12" s="1"/>
  <c r="P134" i="12"/>
  <c r="M138" i="12"/>
  <c r="U138" i="12" s="1"/>
  <c r="P138" i="12"/>
  <c r="R138" i="12" s="1"/>
  <c r="N138" i="12" s="1"/>
  <c r="M142" i="12"/>
  <c r="P142" i="12"/>
  <c r="M146" i="12"/>
  <c r="P146" i="12"/>
  <c r="Q146" i="12" s="1"/>
  <c r="M150" i="12"/>
  <c r="P150" i="12"/>
  <c r="M154" i="12"/>
  <c r="U154" i="12" s="1"/>
  <c r="P154" i="12"/>
  <c r="M158" i="12"/>
  <c r="U158" i="12" s="1"/>
  <c r="P158" i="12"/>
  <c r="M162" i="12"/>
  <c r="U162" i="12" s="1"/>
  <c r="P162" i="12"/>
  <c r="R162" i="12" s="1"/>
  <c r="M166" i="12"/>
  <c r="U166" i="12" s="1"/>
  <c r="P166" i="12"/>
  <c r="Q166" i="12" s="1"/>
  <c r="M170" i="12"/>
  <c r="U170" i="12" s="1"/>
  <c r="P170" i="12"/>
  <c r="M9" i="12"/>
  <c r="U9" i="12" s="1"/>
  <c r="P9" i="12"/>
  <c r="M13" i="12"/>
  <c r="U13" i="12" s="1"/>
  <c r="P13" i="12"/>
  <c r="M17" i="12"/>
  <c r="U17" i="12" s="1"/>
  <c r="P17" i="12"/>
  <c r="M21" i="12"/>
  <c r="U21" i="12" s="1"/>
  <c r="P21" i="12"/>
  <c r="M25" i="12"/>
  <c r="U25" i="12" s="1"/>
  <c r="P25" i="12"/>
  <c r="M29" i="12"/>
  <c r="U29" i="12" s="1"/>
  <c r="P29" i="12"/>
  <c r="M33" i="12"/>
  <c r="U33" i="12" s="1"/>
  <c r="P33" i="12"/>
  <c r="M37" i="12"/>
  <c r="U37" i="12" s="1"/>
  <c r="P37" i="12"/>
  <c r="M41" i="12"/>
  <c r="U41" i="12" s="1"/>
  <c r="P41" i="12"/>
  <c r="M45" i="12"/>
  <c r="U45" i="12" s="1"/>
  <c r="P45" i="12"/>
  <c r="R45" i="12" s="1"/>
  <c r="M49" i="12"/>
  <c r="U49" i="12" s="1"/>
  <c r="P49" i="12"/>
  <c r="R49" i="12" s="1"/>
  <c r="M53" i="12"/>
  <c r="U53" i="12" s="1"/>
  <c r="P53" i="12"/>
  <c r="W53" i="12" s="1"/>
  <c r="M57" i="12"/>
  <c r="U57" i="12" s="1"/>
  <c r="P57" i="12"/>
  <c r="M61" i="12"/>
  <c r="U61" i="12" s="1"/>
  <c r="P61" i="12"/>
  <c r="R61" i="12" s="1"/>
  <c r="M65" i="12"/>
  <c r="U65" i="12" s="1"/>
  <c r="P65" i="12"/>
  <c r="M69" i="12"/>
  <c r="U69" i="12" s="1"/>
  <c r="P69" i="12"/>
  <c r="M73" i="12"/>
  <c r="U73" i="12" s="1"/>
  <c r="P73" i="12"/>
  <c r="M77" i="12"/>
  <c r="U77" i="12" s="1"/>
  <c r="P77" i="12"/>
  <c r="M81" i="12"/>
  <c r="U81" i="12" s="1"/>
  <c r="P81" i="12"/>
  <c r="M85" i="12"/>
  <c r="U85" i="12" s="1"/>
  <c r="P85" i="12"/>
  <c r="M89" i="12"/>
  <c r="U89" i="12" s="1"/>
  <c r="P89" i="12"/>
  <c r="M93" i="12"/>
  <c r="U93" i="12" s="1"/>
  <c r="P93" i="12"/>
  <c r="M97" i="12"/>
  <c r="U97" i="12" s="1"/>
  <c r="P97" i="12"/>
  <c r="M101" i="12"/>
  <c r="U101" i="12" s="1"/>
  <c r="P101" i="12"/>
  <c r="W101" i="12" s="1"/>
  <c r="M105" i="12"/>
  <c r="U105" i="12" s="1"/>
  <c r="P105" i="12"/>
  <c r="R105" i="12" s="1"/>
  <c r="M109" i="12"/>
  <c r="U109" i="12" s="1"/>
  <c r="P109" i="12"/>
  <c r="M113" i="12"/>
  <c r="U113" i="12" s="1"/>
  <c r="P113" i="12"/>
  <c r="M117" i="12"/>
  <c r="U117" i="12" s="1"/>
  <c r="P117" i="12"/>
  <c r="M121" i="12"/>
  <c r="U121" i="12" s="1"/>
  <c r="P121" i="12"/>
  <c r="M125" i="12"/>
  <c r="U125" i="12" s="1"/>
  <c r="P125" i="12"/>
  <c r="M129" i="12"/>
  <c r="U129" i="12" s="1"/>
  <c r="P129" i="12"/>
  <c r="M133" i="12"/>
  <c r="U133" i="12" s="1"/>
  <c r="P133" i="12"/>
  <c r="M137" i="12"/>
  <c r="U137" i="12" s="1"/>
  <c r="P137" i="12"/>
  <c r="M141" i="12"/>
  <c r="U141" i="12" s="1"/>
  <c r="P141" i="12"/>
  <c r="M145" i="12"/>
  <c r="U145" i="12" s="1"/>
  <c r="P145" i="12"/>
  <c r="R145" i="12" s="1"/>
  <c r="M149" i="12"/>
  <c r="U149" i="12" s="1"/>
  <c r="P149" i="12"/>
  <c r="R149" i="12" s="1"/>
  <c r="M153" i="12"/>
  <c r="U153" i="12" s="1"/>
  <c r="P153" i="12"/>
  <c r="M157" i="12"/>
  <c r="U157" i="12" s="1"/>
  <c r="P157" i="12"/>
  <c r="M161" i="12"/>
  <c r="U161" i="12" s="1"/>
  <c r="P161" i="12"/>
  <c r="M165" i="12"/>
  <c r="U165" i="12" s="1"/>
  <c r="P165" i="12"/>
  <c r="M169" i="12"/>
  <c r="U169" i="12" s="1"/>
  <c r="P169" i="12"/>
  <c r="R169" i="12" s="1"/>
  <c r="O6" i="14"/>
  <c r="P6" i="14" s="1"/>
  <c r="U9" i="14"/>
  <c r="O14" i="14"/>
  <c r="P14" i="14" s="1"/>
  <c r="U17" i="14"/>
  <c r="O22" i="14"/>
  <c r="P22" i="14" s="1"/>
  <c r="O30" i="14"/>
  <c r="P30" i="14" s="1"/>
  <c r="O34" i="14"/>
  <c r="P34" i="14" s="1"/>
  <c r="U45" i="14"/>
  <c r="O58" i="14"/>
  <c r="P58" i="14" s="1"/>
  <c r="O66" i="14"/>
  <c r="P66" i="14" s="1"/>
  <c r="O101" i="14"/>
  <c r="P101" i="14" s="1"/>
  <c r="O114" i="14"/>
  <c r="P114" i="14" s="1"/>
  <c r="O129" i="14"/>
  <c r="P129" i="14" s="1"/>
  <c r="W129" i="14" s="1"/>
  <c r="O133" i="14"/>
  <c r="P133" i="14" s="1"/>
  <c r="O141" i="14"/>
  <c r="P141" i="14" s="1"/>
  <c r="W141" i="14" s="1"/>
  <c r="O157" i="14"/>
  <c r="P157" i="14" s="1"/>
  <c r="U81" i="14"/>
  <c r="O86" i="14"/>
  <c r="P86" i="14" s="1"/>
  <c r="O90" i="14"/>
  <c r="P90" i="14" s="1"/>
  <c r="O166" i="14"/>
  <c r="P166" i="14" s="1"/>
  <c r="R95" i="14"/>
  <c r="N95" i="14" s="1"/>
  <c r="W115" i="14"/>
  <c r="R131" i="14"/>
  <c r="R71" i="14"/>
  <c r="S71" i="14" s="1"/>
  <c r="W126" i="14"/>
  <c r="W31" i="14"/>
  <c r="R31" i="14"/>
  <c r="Q31" i="14"/>
  <c r="O5" i="14"/>
  <c r="P5" i="14" s="1"/>
  <c r="O13" i="14"/>
  <c r="P13" i="14" s="1"/>
  <c r="O21" i="14"/>
  <c r="P21" i="14" s="1"/>
  <c r="O29" i="14"/>
  <c r="P29" i="14" s="1"/>
  <c r="O4" i="14"/>
  <c r="P4" i="14" s="1"/>
  <c r="O12" i="14"/>
  <c r="P12" i="14" s="1"/>
  <c r="O20" i="14"/>
  <c r="P20" i="14" s="1"/>
  <c r="O28" i="14"/>
  <c r="P28" i="14" s="1"/>
  <c r="N15" i="14"/>
  <c r="U32" i="14"/>
  <c r="U36" i="14"/>
  <c r="U40" i="14"/>
  <c r="O42" i="14"/>
  <c r="P42" i="14" s="1"/>
  <c r="O44" i="14"/>
  <c r="P44" i="14" s="1"/>
  <c r="O46" i="14"/>
  <c r="P46" i="14" s="1"/>
  <c r="O48" i="14"/>
  <c r="P48" i="14" s="1"/>
  <c r="O50" i="14"/>
  <c r="P50" i="14" s="1"/>
  <c r="O52" i="14"/>
  <c r="P52" i="14" s="1"/>
  <c r="O54" i="14"/>
  <c r="P54" i="14" s="1"/>
  <c r="O56" i="14"/>
  <c r="P56" i="14" s="1"/>
  <c r="O64" i="14"/>
  <c r="P64" i="14" s="1"/>
  <c r="O72" i="14"/>
  <c r="P72" i="14" s="1"/>
  <c r="O80" i="14"/>
  <c r="P80" i="14" s="1"/>
  <c r="O88" i="14"/>
  <c r="P88" i="14" s="1"/>
  <c r="O109" i="14"/>
  <c r="P109" i="14" s="1"/>
  <c r="W111" i="14"/>
  <c r="U116" i="14"/>
  <c r="Q119" i="14"/>
  <c r="O33" i="14"/>
  <c r="P33" i="14" s="1"/>
  <c r="O37" i="14"/>
  <c r="P37" i="14" s="1"/>
  <c r="O61" i="14"/>
  <c r="P61" i="14" s="1"/>
  <c r="O69" i="14"/>
  <c r="P69" i="14" s="1"/>
  <c r="Q71" i="14"/>
  <c r="O77" i="14"/>
  <c r="P77" i="14" s="1"/>
  <c r="O85" i="14"/>
  <c r="P85" i="14" s="1"/>
  <c r="Q87" i="14"/>
  <c r="O93" i="14"/>
  <c r="P93" i="14" s="1"/>
  <c r="O60" i="14"/>
  <c r="P60" i="14" s="1"/>
  <c r="O68" i="14"/>
  <c r="P68" i="14" s="1"/>
  <c r="W71" i="14"/>
  <c r="O76" i="14"/>
  <c r="P76" i="14" s="1"/>
  <c r="W79" i="14"/>
  <c r="O84" i="14"/>
  <c r="P84" i="14" s="1"/>
  <c r="O92" i="14"/>
  <c r="P92" i="14" s="1"/>
  <c r="U108" i="14"/>
  <c r="W107" i="14"/>
  <c r="O112" i="14"/>
  <c r="P112" i="14" s="1"/>
  <c r="O122" i="14"/>
  <c r="P122" i="14" s="1"/>
  <c r="U122" i="14"/>
  <c r="O124" i="14"/>
  <c r="P124" i="14" s="1"/>
  <c r="Q131" i="14"/>
  <c r="U138" i="14"/>
  <c r="O98" i="14"/>
  <c r="P98" i="14" s="1"/>
  <c r="O108" i="14"/>
  <c r="P108" i="14" s="1"/>
  <c r="O116" i="14"/>
  <c r="P116" i="14" s="1"/>
  <c r="O118" i="14"/>
  <c r="P118" i="14" s="1"/>
  <c r="U119" i="14"/>
  <c r="O121" i="14"/>
  <c r="P121" i="14" s="1"/>
  <c r="O123" i="14"/>
  <c r="P123" i="14" s="1"/>
  <c r="O134" i="14"/>
  <c r="P134" i="14" s="1"/>
  <c r="O117" i="14"/>
  <c r="P117" i="14" s="1"/>
  <c r="U123" i="14"/>
  <c r="O125" i="14"/>
  <c r="P125" i="14" s="1"/>
  <c r="U135" i="14"/>
  <c r="O138" i="14"/>
  <c r="P138" i="14" s="1"/>
  <c r="O132" i="14"/>
  <c r="P132" i="14" s="1"/>
  <c r="O136" i="14"/>
  <c r="P136" i="14" s="1"/>
  <c r="O140" i="14"/>
  <c r="P140" i="14" s="1"/>
  <c r="O146" i="14"/>
  <c r="P146" i="14" s="1"/>
  <c r="O154" i="14"/>
  <c r="P154" i="14" s="1"/>
  <c r="O162" i="14"/>
  <c r="P162" i="14" s="1"/>
  <c r="O170" i="14"/>
  <c r="P170" i="14" s="1"/>
  <c r="O143" i="14"/>
  <c r="P143" i="14" s="1"/>
  <c r="O151" i="14"/>
  <c r="P151" i="14" s="1"/>
  <c r="O159" i="14"/>
  <c r="P159" i="14" s="1"/>
  <c r="O167" i="14"/>
  <c r="P167" i="14" s="1"/>
  <c r="R166" i="12"/>
  <c r="S166" i="12" s="1"/>
  <c r="Q105" i="12"/>
  <c r="R78" i="12"/>
  <c r="W78" i="12"/>
  <c r="Q78" i="12"/>
  <c r="R86" i="12"/>
  <c r="W86" i="12"/>
  <c r="Q86" i="12"/>
  <c r="R94" i="12"/>
  <c r="Q94" i="12"/>
  <c r="W94" i="12"/>
  <c r="Q7" i="12"/>
  <c r="Q11" i="12"/>
  <c r="Q23" i="12"/>
  <c r="Q27" i="12"/>
  <c r="Q39" i="12"/>
  <c r="R53" i="12"/>
  <c r="R62" i="12"/>
  <c r="O4" i="12"/>
  <c r="P4" i="12" s="1"/>
  <c r="R7" i="12"/>
  <c r="O8" i="12"/>
  <c r="P8" i="12" s="1"/>
  <c r="R11" i="12"/>
  <c r="O12" i="12"/>
  <c r="P12" i="12" s="1"/>
  <c r="R15" i="12"/>
  <c r="O16" i="12"/>
  <c r="P16" i="12" s="1"/>
  <c r="O20" i="12"/>
  <c r="P20" i="12" s="1"/>
  <c r="R23" i="12"/>
  <c r="O24" i="12"/>
  <c r="P24" i="12" s="1"/>
  <c r="R27" i="12"/>
  <c r="O28" i="12"/>
  <c r="P28" i="12" s="1"/>
  <c r="R31" i="12"/>
  <c r="O32" i="12"/>
  <c r="P32" i="12" s="1"/>
  <c r="O36" i="12"/>
  <c r="P36" i="12" s="1"/>
  <c r="W49" i="12"/>
  <c r="U59" i="12"/>
  <c r="O59" i="12"/>
  <c r="P59" i="12" s="1"/>
  <c r="U44" i="12"/>
  <c r="U52" i="12"/>
  <c r="R70" i="12"/>
  <c r="W70" i="12"/>
  <c r="Q70" i="12"/>
  <c r="U40" i="12"/>
  <c r="U42" i="12"/>
  <c r="U50" i="12"/>
  <c r="R54" i="12"/>
  <c r="W54" i="12"/>
  <c r="Q54" i="12"/>
  <c r="R82" i="12"/>
  <c r="W82" i="12"/>
  <c r="Q82" i="12"/>
  <c r="Q90" i="12"/>
  <c r="O120" i="12"/>
  <c r="P120" i="12" s="1"/>
  <c r="O67" i="12"/>
  <c r="P67" i="12" s="1"/>
  <c r="O75" i="12"/>
  <c r="P75" i="12" s="1"/>
  <c r="O83" i="12"/>
  <c r="P83" i="12" s="1"/>
  <c r="O91" i="12"/>
  <c r="P91" i="12" s="1"/>
  <c r="U106" i="12"/>
  <c r="R74" i="12"/>
  <c r="W74" i="12"/>
  <c r="Q74" i="12"/>
  <c r="R97" i="12"/>
  <c r="Q97" i="12"/>
  <c r="O40" i="12"/>
  <c r="P40" i="12" s="1"/>
  <c r="O42" i="12"/>
  <c r="P42" i="12" s="1"/>
  <c r="O44" i="12"/>
  <c r="P44" i="12" s="1"/>
  <c r="O46" i="12"/>
  <c r="P46" i="12" s="1"/>
  <c r="O48" i="12"/>
  <c r="P48" i="12" s="1"/>
  <c r="O50" i="12"/>
  <c r="P50" i="12" s="1"/>
  <c r="O52" i="12"/>
  <c r="P52" i="12" s="1"/>
  <c r="O58" i="12"/>
  <c r="P58" i="12" s="1"/>
  <c r="O66" i="12"/>
  <c r="P66" i="12" s="1"/>
  <c r="R71" i="12"/>
  <c r="W71" i="12"/>
  <c r="Q71" i="12"/>
  <c r="R79" i="12"/>
  <c r="R87" i="12"/>
  <c r="W97" i="12"/>
  <c r="R110" i="12"/>
  <c r="R113" i="12"/>
  <c r="W113" i="12"/>
  <c r="Q113" i="12"/>
  <c r="Q141" i="12"/>
  <c r="W141" i="12"/>
  <c r="R141" i="12"/>
  <c r="Q153" i="12"/>
  <c r="W153" i="12"/>
  <c r="R153" i="12"/>
  <c r="R101" i="12"/>
  <c r="Q101" i="12"/>
  <c r="O95" i="12"/>
  <c r="P95" i="12" s="1"/>
  <c r="W105" i="12"/>
  <c r="U107" i="12"/>
  <c r="O114" i="12"/>
  <c r="P114" i="12" s="1"/>
  <c r="U118" i="12"/>
  <c r="R123" i="12"/>
  <c r="W123" i="12"/>
  <c r="O124" i="12"/>
  <c r="P124" i="12" s="1"/>
  <c r="W108" i="12"/>
  <c r="U95" i="12"/>
  <c r="U98" i="12"/>
  <c r="U102" i="12"/>
  <c r="O106" i="12"/>
  <c r="P106" i="12" s="1"/>
  <c r="R122" i="12"/>
  <c r="Q123" i="12"/>
  <c r="R150" i="12"/>
  <c r="W150" i="12"/>
  <c r="Q150" i="12"/>
  <c r="Q160" i="12"/>
  <c r="R160" i="12"/>
  <c r="U120" i="12"/>
  <c r="U124" i="12"/>
  <c r="Q130" i="12"/>
  <c r="W139" i="12"/>
  <c r="Q139" i="12"/>
  <c r="R139" i="12"/>
  <c r="W144" i="12"/>
  <c r="Q144" i="12"/>
  <c r="R144" i="12"/>
  <c r="Q157" i="12"/>
  <c r="W157" i="12"/>
  <c r="Q162" i="12"/>
  <c r="W165" i="12"/>
  <c r="Q165" i="12"/>
  <c r="R165" i="12"/>
  <c r="O127" i="12"/>
  <c r="P127" i="12" s="1"/>
  <c r="U132" i="12"/>
  <c r="O135" i="12"/>
  <c r="P135" i="12" s="1"/>
  <c r="W138" i="12"/>
  <c r="Q145" i="12"/>
  <c r="W145" i="12"/>
  <c r="O118" i="12"/>
  <c r="P118" i="12" s="1"/>
  <c r="S130" i="12"/>
  <c r="S138" i="12"/>
  <c r="Q149" i="12"/>
  <c r="W149" i="12"/>
  <c r="R157" i="12"/>
  <c r="U171" i="12"/>
  <c r="U143" i="12"/>
  <c r="U147" i="12"/>
  <c r="U155" i="12"/>
  <c r="U142" i="12"/>
  <c r="U146" i="12"/>
  <c r="O148" i="12"/>
  <c r="P148" i="12" s="1"/>
  <c r="U150" i="12"/>
  <c r="O152" i="12"/>
  <c r="P152" i="12" s="1"/>
  <c r="O156" i="12"/>
  <c r="P156" i="12" s="1"/>
  <c r="O159" i="12"/>
  <c r="P159" i="12" s="1"/>
  <c r="W166" i="12"/>
  <c r="U139" i="12"/>
  <c r="O168" i="12"/>
  <c r="P168" i="12" s="1"/>
  <c r="W169" i="12"/>
  <c r="Q169" i="12"/>
  <c r="O171" i="12"/>
  <c r="P171" i="12" s="1"/>
  <c r="W19" i="12" l="1"/>
  <c r="Q19" i="12"/>
  <c r="R19" i="12"/>
  <c r="Q116" i="12"/>
  <c r="W116" i="12"/>
  <c r="W35" i="12"/>
  <c r="Q35" i="12"/>
  <c r="R35" i="12"/>
  <c r="S35" i="12" s="1"/>
  <c r="W162" i="12"/>
  <c r="Q126" i="12"/>
  <c r="R100" i="12"/>
  <c r="W122" i="12"/>
  <c r="R108" i="12"/>
  <c r="W45" i="12"/>
  <c r="R126" i="12"/>
  <c r="Q110" i="12"/>
  <c r="Q45" i="12"/>
  <c r="Q87" i="12"/>
  <c r="Q53" i="12"/>
  <c r="W100" i="12"/>
  <c r="R39" i="12"/>
  <c r="S87" i="14"/>
  <c r="N87" i="14"/>
  <c r="Y15" i="14"/>
  <c r="W15" i="14"/>
  <c r="Q15" i="14"/>
  <c r="Y55" i="14"/>
  <c r="S55" i="14"/>
  <c r="R23" i="14"/>
  <c r="S23" i="14" s="1"/>
  <c r="W23" i="14"/>
  <c r="Q23" i="14"/>
  <c r="N71" i="14"/>
  <c r="W119" i="14"/>
  <c r="R111" i="14"/>
  <c r="S111" i="14" s="1"/>
  <c r="Q107" i="14"/>
  <c r="Y71" i="14"/>
  <c r="Y95" i="14"/>
  <c r="N75" i="14"/>
  <c r="Y75" i="14"/>
  <c r="W75" i="14"/>
  <c r="W32" i="14"/>
  <c r="Q75" i="14"/>
  <c r="R63" i="14"/>
  <c r="Q63" i="14"/>
  <c r="W63" i="14"/>
  <c r="R59" i="14"/>
  <c r="Q59" i="14"/>
  <c r="W59" i="14"/>
  <c r="N149" i="14"/>
  <c r="Y149" i="14"/>
  <c r="Q79" i="14"/>
  <c r="S75" i="14"/>
  <c r="Q155" i="14"/>
  <c r="W7" i="14"/>
  <c r="R32" i="14"/>
  <c r="W147" i="14"/>
  <c r="W155" i="14"/>
  <c r="Q147" i="14"/>
  <c r="Q7" i="14"/>
  <c r="S107" i="14"/>
  <c r="Y107" i="14"/>
  <c r="N107" i="14"/>
  <c r="Y63" i="14"/>
  <c r="N63" i="14"/>
  <c r="S63" i="14"/>
  <c r="N23" i="14"/>
  <c r="R133" i="14"/>
  <c r="S133" i="14" s="1"/>
  <c r="W133" i="14"/>
  <c r="Q133" i="14"/>
  <c r="N79" i="14"/>
  <c r="S79" i="14"/>
  <c r="Y79" i="14"/>
  <c r="Y7" i="14"/>
  <c r="N7" i="14"/>
  <c r="S7" i="14"/>
  <c r="W157" i="14"/>
  <c r="Q119" i="12"/>
  <c r="W119" i="12"/>
  <c r="R119" i="12"/>
  <c r="Y119" i="12" s="1"/>
  <c r="W146" i="12"/>
  <c r="Y138" i="12"/>
  <c r="R116" i="12"/>
  <c r="W61" i="12"/>
  <c r="Q102" i="12"/>
  <c r="W90" i="12"/>
  <c r="Q49" i="12"/>
  <c r="R146" i="12"/>
  <c r="S146" i="12" s="1"/>
  <c r="N130" i="12"/>
  <c r="Q79" i="12"/>
  <c r="W102" i="12"/>
  <c r="Q62" i="12"/>
  <c r="Q31" i="12"/>
  <c r="Q15" i="12"/>
  <c r="W130" i="12"/>
  <c r="Q138" i="12"/>
  <c r="Q61" i="12"/>
  <c r="S149" i="12"/>
  <c r="Y149" i="12"/>
  <c r="N149" i="12"/>
  <c r="Y105" i="12"/>
  <c r="N105" i="12"/>
  <c r="S105" i="12"/>
  <c r="N169" i="12"/>
  <c r="S169" i="12"/>
  <c r="Y169" i="12"/>
  <c r="Y145" i="12"/>
  <c r="N145" i="12"/>
  <c r="S145" i="12"/>
  <c r="S61" i="12"/>
  <c r="Y61" i="12"/>
  <c r="N61" i="12"/>
  <c r="Y166" i="12"/>
  <c r="N166" i="12"/>
  <c r="S149" i="14"/>
  <c r="W149" i="14"/>
  <c r="W55" i="14"/>
  <c r="Q55" i="14"/>
  <c r="N55" i="14"/>
  <c r="Q149" i="14"/>
  <c r="U173" i="14"/>
  <c r="Q163" i="14"/>
  <c r="Q129" i="14"/>
  <c r="W131" i="14"/>
  <c r="Q130" i="14"/>
  <c r="W163" i="14"/>
  <c r="R130" i="14"/>
  <c r="Y130" i="14" s="1"/>
  <c r="R129" i="14"/>
  <c r="S129" i="14" s="1"/>
  <c r="R157" i="14"/>
  <c r="Q157" i="14"/>
  <c r="Q126" i="14"/>
  <c r="W95" i="14"/>
  <c r="W87" i="14"/>
  <c r="Q95" i="14"/>
  <c r="Y87" i="14"/>
  <c r="R83" i="14"/>
  <c r="Q83" i="14"/>
  <c r="R67" i="14"/>
  <c r="Q67" i="14"/>
  <c r="R137" i="14"/>
  <c r="Q137" i="14"/>
  <c r="R165" i="14"/>
  <c r="Q165" i="14"/>
  <c r="W165" i="14"/>
  <c r="S95" i="14"/>
  <c r="W137" i="14"/>
  <c r="R126" i="14"/>
  <c r="S126" i="14" s="1"/>
  <c r="R141" i="14"/>
  <c r="Q141" i="14"/>
  <c r="R115" i="14"/>
  <c r="Q115" i="14"/>
  <c r="R151" i="14"/>
  <c r="W151" i="14"/>
  <c r="Q151" i="14"/>
  <c r="R37" i="14"/>
  <c r="W37" i="14"/>
  <c r="Q37" i="14"/>
  <c r="W138" i="14"/>
  <c r="Q138" i="14"/>
  <c r="R138" i="14"/>
  <c r="W117" i="14"/>
  <c r="R117" i="14"/>
  <c r="Q117" i="14"/>
  <c r="R92" i="14"/>
  <c r="W92" i="14"/>
  <c r="Q92" i="14"/>
  <c r="R84" i="14"/>
  <c r="W84" i="14"/>
  <c r="Q84" i="14"/>
  <c r="R76" i="14"/>
  <c r="W76" i="14"/>
  <c r="Q76" i="14"/>
  <c r="R68" i="14"/>
  <c r="W68" i="14"/>
  <c r="Q68" i="14"/>
  <c r="R60" i="14"/>
  <c r="W60" i="14"/>
  <c r="Q60" i="14"/>
  <c r="R93" i="14"/>
  <c r="W93" i="14"/>
  <c r="Q93" i="14"/>
  <c r="R77" i="14"/>
  <c r="W77" i="14"/>
  <c r="Q77" i="14"/>
  <c r="R33" i="14"/>
  <c r="W33" i="14"/>
  <c r="Q33" i="14"/>
  <c r="R21" i="14"/>
  <c r="W21" i="14"/>
  <c r="Q21" i="14"/>
  <c r="R167" i="14"/>
  <c r="W167" i="14"/>
  <c r="Q167" i="14"/>
  <c r="R143" i="14"/>
  <c r="W143" i="14"/>
  <c r="Q143" i="14"/>
  <c r="R85" i="14"/>
  <c r="W85" i="14"/>
  <c r="Q85" i="14"/>
  <c r="W125" i="14"/>
  <c r="R125" i="14"/>
  <c r="Q125" i="14"/>
  <c r="R121" i="14"/>
  <c r="Q121" i="14"/>
  <c r="W121" i="14"/>
  <c r="R108" i="14"/>
  <c r="W108" i="14"/>
  <c r="Q108" i="14"/>
  <c r="R69" i="14"/>
  <c r="W69" i="14"/>
  <c r="Q69" i="14"/>
  <c r="R159" i="14"/>
  <c r="W159" i="14"/>
  <c r="Q159" i="14"/>
  <c r="R118" i="14"/>
  <c r="Q118" i="14"/>
  <c r="W118" i="14"/>
  <c r="R116" i="14"/>
  <c r="Q116" i="14"/>
  <c r="W116" i="14"/>
  <c r="W98" i="14"/>
  <c r="R98" i="14"/>
  <c r="Q98" i="14"/>
  <c r="R61" i="14"/>
  <c r="W61" i="14"/>
  <c r="Q61" i="14"/>
  <c r="R5" i="14"/>
  <c r="W5" i="14"/>
  <c r="Q5" i="14"/>
  <c r="R171" i="14"/>
  <c r="W171" i="14"/>
  <c r="Q171" i="14"/>
  <c r="R150" i="14"/>
  <c r="W150" i="14"/>
  <c r="Q150" i="14"/>
  <c r="R135" i="14"/>
  <c r="W135" i="14"/>
  <c r="Q135" i="14"/>
  <c r="W110" i="14"/>
  <c r="Q110" i="14"/>
  <c r="R110" i="14"/>
  <c r="W94" i="14"/>
  <c r="Q94" i="14"/>
  <c r="R94" i="14"/>
  <c r="W22" i="14"/>
  <c r="Q22" i="14"/>
  <c r="R22" i="14"/>
  <c r="W52" i="14"/>
  <c r="Q52" i="14"/>
  <c r="R52" i="14"/>
  <c r="R25" i="14"/>
  <c r="W25" i="14"/>
  <c r="Q25" i="14"/>
  <c r="R13" i="14"/>
  <c r="W13" i="14"/>
  <c r="Q13" i="14"/>
  <c r="R29" i="14"/>
  <c r="W29" i="14"/>
  <c r="Q29" i="14"/>
  <c r="W168" i="14"/>
  <c r="Q168" i="14"/>
  <c r="R168" i="14"/>
  <c r="W152" i="14"/>
  <c r="Q152" i="14"/>
  <c r="R152" i="14"/>
  <c r="R139" i="14"/>
  <c r="Q139" i="14"/>
  <c r="W139" i="14"/>
  <c r="R153" i="14"/>
  <c r="Q153" i="14"/>
  <c r="W153" i="14"/>
  <c r="Q120" i="14"/>
  <c r="W120" i="14"/>
  <c r="R120" i="14"/>
  <c r="Y163" i="14"/>
  <c r="N163" i="14"/>
  <c r="S163" i="14"/>
  <c r="N129" i="14"/>
  <c r="W106" i="14"/>
  <c r="Q106" i="14"/>
  <c r="R106" i="14"/>
  <c r="R124" i="14"/>
  <c r="Q124" i="14"/>
  <c r="W124" i="14"/>
  <c r="R105" i="14"/>
  <c r="W105" i="14"/>
  <c r="Q105" i="14"/>
  <c r="W123" i="14"/>
  <c r="Q123" i="14"/>
  <c r="R123" i="14"/>
  <c r="W90" i="14"/>
  <c r="Q90" i="14"/>
  <c r="R90" i="14"/>
  <c r="W74" i="14"/>
  <c r="Q74" i="14"/>
  <c r="R74" i="14"/>
  <c r="W58" i="14"/>
  <c r="Q58" i="14"/>
  <c r="R58" i="14"/>
  <c r="W102" i="14"/>
  <c r="Q102" i="14"/>
  <c r="R102" i="14"/>
  <c r="R89" i="14"/>
  <c r="W89" i="14"/>
  <c r="Q89" i="14"/>
  <c r="R81" i="14"/>
  <c r="W81" i="14"/>
  <c r="Q81" i="14"/>
  <c r="R73" i="14"/>
  <c r="W73" i="14"/>
  <c r="Q73" i="14"/>
  <c r="R65" i="14"/>
  <c r="W65" i="14"/>
  <c r="Q65" i="14"/>
  <c r="R57" i="14"/>
  <c r="W57" i="14"/>
  <c r="Q57" i="14"/>
  <c r="R91" i="14"/>
  <c r="Q91" i="14"/>
  <c r="W91" i="14"/>
  <c r="R53" i="14"/>
  <c r="W53" i="14"/>
  <c r="Q53" i="14"/>
  <c r="R45" i="14"/>
  <c r="W45" i="14"/>
  <c r="Q45" i="14"/>
  <c r="W34" i="14"/>
  <c r="Q34" i="14"/>
  <c r="R34" i="14"/>
  <c r="W18" i="14"/>
  <c r="Q18" i="14"/>
  <c r="R18" i="14"/>
  <c r="N111" i="14"/>
  <c r="W50" i="14"/>
  <c r="Q50" i="14"/>
  <c r="R50" i="14"/>
  <c r="W42" i="14"/>
  <c r="Q42" i="14"/>
  <c r="R42" i="14"/>
  <c r="R40" i="14"/>
  <c r="W40" i="14"/>
  <c r="Q40" i="14"/>
  <c r="R24" i="14"/>
  <c r="W24" i="14"/>
  <c r="Q24" i="14"/>
  <c r="R16" i="14"/>
  <c r="W16" i="14"/>
  <c r="Q16" i="14"/>
  <c r="R8" i="14"/>
  <c r="W8" i="14"/>
  <c r="Q8" i="14"/>
  <c r="R36" i="14"/>
  <c r="W36" i="14"/>
  <c r="Q36" i="14"/>
  <c r="W156" i="14"/>
  <c r="Q156" i="14"/>
  <c r="R156" i="14"/>
  <c r="R158" i="14"/>
  <c r="W158" i="14"/>
  <c r="Q158" i="14"/>
  <c r="R161" i="14"/>
  <c r="Q161" i="14"/>
  <c r="W161" i="14"/>
  <c r="Y147" i="14"/>
  <c r="N147" i="14"/>
  <c r="S147" i="14"/>
  <c r="R99" i="14"/>
  <c r="Q99" i="14"/>
  <c r="W99" i="14"/>
  <c r="W62" i="14"/>
  <c r="Q62" i="14"/>
  <c r="R62" i="14"/>
  <c r="W38" i="14"/>
  <c r="Q38" i="14"/>
  <c r="R38" i="14"/>
  <c r="W44" i="14"/>
  <c r="Q44" i="14"/>
  <c r="R44" i="14"/>
  <c r="R9" i="14"/>
  <c r="W9" i="14"/>
  <c r="Q9" i="14"/>
  <c r="R27" i="14"/>
  <c r="Q27" i="14"/>
  <c r="W27" i="14"/>
  <c r="W164" i="14"/>
  <c r="Q164" i="14"/>
  <c r="R164" i="14"/>
  <c r="W148" i="14"/>
  <c r="Q148" i="14"/>
  <c r="R148" i="14"/>
  <c r="R170" i="14"/>
  <c r="W170" i="14"/>
  <c r="Q170" i="14"/>
  <c r="R162" i="14"/>
  <c r="W162" i="14"/>
  <c r="Q162" i="14"/>
  <c r="R154" i="14"/>
  <c r="W154" i="14"/>
  <c r="Q154" i="14"/>
  <c r="R146" i="14"/>
  <c r="W146" i="14"/>
  <c r="Q146" i="14"/>
  <c r="W140" i="14"/>
  <c r="Q140" i="14"/>
  <c r="R140" i="14"/>
  <c r="R145" i="14"/>
  <c r="Q145" i="14"/>
  <c r="W145" i="14"/>
  <c r="W128" i="14"/>
  <c r="Q128" i="14"/>
  <c r="R128" i="14"/>
  <c r="R113" i="14"/>
  <c r="W113" i="14"/>
  <c r="Q113" i="14"/>
  <c r="R103" i="14"/>
  <c r="Q103" i="14"/>
  <c r="W103" i="14"/>
  <c r="Y131" i="14"/>
  <c r="N131" i="14"/>
  <c r="S131" i="14"/>
  <c r="W86" i="14"/>
  <c r="Q86" i="14"/>
  <c r="R86" i="14"/>
  <c r="W70" i="14"/>
  <c r="Q70" i="14"/>
  <c r="R70" i="14"/>
  <c r="R109" i="14"/>
  <c r="W109" i="14"/>
  <c r="Q109" i="14"/>
  <c r="W100" i="14"/>
  <c r="Q100" i="14"/>
  <c r="R100" i="14"/>
  <c r="R96" i="14"/>
  <c r="W96" i="14"/>
  <c r="Q96" i="14"/>
  <c r="R88" i="14"/>
  <c r="W88" i="14"/>
  <c r="Q88" i="14"/>
  <c r="R80" i="14"/>
  <c r="W80" i="14"/>
  <c r="Q80" i="14"/>
  <c r="R72" i="14"/>
  <c r="W72" i="14"/>
  <c r="Q72" i="14"/>
  <c r="R64" i="14"/>
  <c r="W64" i="14"/>
  <c r="Q64" i="14"/>
  <c r="R56" i="14"/>
  <c r="W56" i="14"/>
  <c r="Q56" i="14"/>
  <c r="R41" i="14"/>
  <c r="W41" i="14"/>
  <c r="Q41" i="14"/>
  <c r="R51" i="14"/>
  <c r="W51" i="14"/>
  <c r="Q51" i="14"/>
  <c r="R43" i="14"/>
  <c r="W43" i="14"/>
  <c r="Q43" i="14"/>
  <c r="W30" i="14"/>
  <c r="Q30" i="14"/>
  <c r="R30" i="14"/>
  <c r="W14" i="14"/>
  <c r="Q14" i="14"/>
  <c r="R14" i="14"/>
  <c r="S119" i="14"/>
  <c r="N119" i="14"/>
  <c r="Y119" i="14"/>
  <c r="W48" i="14"/>
  <c r="Q48" i="14"/>
  <c r="R48" i="14"/>
  <c r="W39" i="14"/>
  <c r="R39" i="14"/>
  <c r="Q39" i="14"/>
  <c r="W35" i="14"/>
  <c r="Q35" i="14"/>
  <c r="R35" i="14"/>
  <c r="R11" i="14"/>
  <c r="Q11" i="14"/>
  <c r="W11" i="14"/>
  <c r="S31" i="14"/>
  <c r="Y31" i="14"/>
  <c r="N31" i="14"/>
  <c r="R166" i="14"/>
  <c r="W166" i="14"/>
  <c r="Q166" i="14"/>
  <c r="R142" i="14"/>
  <c r="W142" i="14"/>
  <c r="Q142" i="14"/>
  <c r="R134" i="14"/>
  <c r="W134" i="14"/>
  <c r="Q134" i="14"/>
  <c r="W132" i="14"/>
  <c r="Q132" i="14"/>
  <c r="R132" i="14"/>
  <c r="R122" i="14"/>
  <c r="Q122" i="14"/>
  <c r="W122" i="14"/>
  <c r="W136" i="14"/>
  <c r="Q136" i="14"/>
  <c r="R136" i="14"/>
  <c r="W78" i="14"/>
  <c r="Q78" i="14"/>
  <c r="R78" i="14"/>
  <c r="W104" i="14"/>
  <c r="Q104" i="14"/>
  <c r="R104" i="14"/>
  <c r="R47" i="14"/>
  <c r="W47" i="14"/>
  <c r="Q47" i="14"/>
  <c r="W6" i="14"/>
  <c r="Q6" i="14"/>
  <c r="R6" i="14"/>
  <c r="R17" i="14"/>
  <c r="W17" i="14"/>
  <c r="Q17" i="14"/>
  <c r="W160" i="14"/>
  <c r="Q160" i="14"/>
  <c r="R160" i="14"/>
  <c r="W144" i="14"/>
  <c r="Q144" i="14"/>
  <c r="R144" i="14"/>
  <c r="R169" i="14"/>
  <c r="Q169" i="14"/>
  <c r="W169" i="14"/>
  <c r="W114" i="14"/>
  <c r="Q114" i="14"/>
  <c r="R114" i="14"/>
  <c r="R127" i="14"/>
  <c r="W127" i="14"/>
  <c r="Q127" i="14"/>
  <c r="R112" i="14"/>
  <c r="W112" i="14"/>
  <c r="Q112" i="14"/>
  <c r="R101" i="14"/>
  <c r="Q101" i="14"/>
  <c r="W101" i="14"/>
  <c r="W82" i="14"/>
  <c r="Q82" i="14"/>
  <c r="R82" i="14"/>
  <c r="W66" i="14"/>
  <c r="Q66" i="14"/>
  <c r="R66" i="14"/>
  <c r="R97" i="14"/>
  <c r="Q97" i="14"/>
  <c r="W97" i="14"/>
  <c r="W54" i="14"/>
  <c r="Q54" i="14"/>
  <c r="R54" i="14"/>
  <c r="R49" i="14"/>
  <c r="W49" i="14"/>
  <c r="Q49" i="14"/>
  <c r="W26" i="14"/>
  <c r="Q26" i="14"/>
  <c r="R26" i="14"/>
  <c r="W10" i="14"/>
  <c r="Q10" i="14"/>
  <c r="R10" i="14"/>
  <c r="W46" i="14"/>
  <c r="Q46" i="14"/>
  <c r="R46" i="14"/>
  <c r="Y155" i="14"/>
  <c r="N155" i="14"/>
  <c r="S155" i="14"/>
  <c r="R28" i="14"/>
  <c r="W28" i="14"/>
  <c r="Q28" i="14"/>
  <c r="R20" i="14"/>
  <c r="W20" i="14"/>
  <c r="Q20" i="14"/>
  <c r="R12" i="14"/>
  <c r="W12" i="14"/>
  <c r="Q12" i="14"/>
  <c r="R4" i="14"/>
  <c r="W4" i="14"/>
  <c r="Q4" i="14"/>
  <c r="S32" i="14"/>
  <c r="Y32" i="14"/>
  <c r="N32" i="14"/>
  <c r="R19" i="14"/>
  <c r="Q19" i="14"/>
  <c r="W19" i="14"/>
  <c r="BZ173" i="12"/>
  <c r="R75" i="12"/>
  <c r="W75" i="12"/>
  <c r="Q75" i="12"/>
  <c r="R58" i="12"/>
  <c r="W58" i="12"/>
  <c r="Q58" i="12"/>
  <c r="W48" i="12"/>
  <c r="Q48" i="12"/>
  <c r="R48" i="12"/>
  <c r="W40" i="12"/>
  <c r="Q40" i="12"/>
  <c r="R40" i="12"/>
  <c r="R59" i="12"/>
  <c r="W59" i="12"/>
  <c r="Q59" i="12"/>
  <c r="R36" i="12"/>
  <c r="Q36" i="12"/>
  <c r="W36" i="12"/>
  <c r="R20" i="12"/>
  <c r="Q20" i="12"/>
  <c r="W20" i="12"/>
  <c r="R4" i="12"/>
  <c r="Q4" i="12"/>
  <c r="W4" i="12"/>
  <c r="R32" i="12"/>
  <c r="W32" i="12"/>
  <c r="Q32" i="12"/>
  <c r="W156" i="12"/>
  <c r="Q156" i="12"/>
  <c r="R156" i="12"/>
  <c r="Q118" i="12"/>
  <c r="W118" i="12"/>
  <c r="R118" i="12"/>
  <c r="R106" i="12"/>
  <c r="W106" i="12"/>
  <c r="Q106" i="12"/>
  <c r="R66" i="12"/>
  <c r="W66" i="12"/>
  <c r="Q66" i="12"/>
  <c r="R24" i="12"/>
  <c r="W24" i="12"/>
  <c r="Q24" i="12"/>
  <c r="R8" i="12"/>
  <c r="Q8" i="12"/>
  <c r="W8" i="12"/>
  <c r="W152" i="12"/>
  <c r="Q152" i="12"/>
  <c r="R152" i="12"/>
  <c r="W42" i="12"/>
  <c r="Q42" i="12"/>
  <c r="R42" i="12"/>
  <c r="R16" i="12"/>
  <c r="Q16" i="12"/>
  <c r="W16" i="12"/>
  <c r="W168" i="12"/>
  <c r="Q168" i="12"/>
  <c r="R168" i="12"/>
  <c r="W44" i="12"/>
  <c r="Q44" i="12"/>
  <c r="R44" i="12"/>
  <c r="R155" i="12"/>
  <c r="W155" i="12"/>
  <c r="Q155" i="12"/>
  <c r="R171" i="12"/>
  <c r="W171" i="12"/>
  <c r="Q171" i="12"/>
  <c r="R134" i="12"/>
  <c r="Q134" i="12"/>
  <c r="W134" i="12"/>
  <c r="W104" i="12"/>
  <c r="Q104" i="12"/>
  <c r="R104" i="12"/>
  <c r="W92" i="12"/>
  <c r="Q92" i="12"/>
  <c r="R92" i="12"/>
  <c r="R124" i="12"/>
  <c r="W124" i="12"/>
  <c r="Q124" i="12"/>
  <c r="R83" i="12"/>
  <c r="W83" i="12"/>
  <c r="Q83" i="12"/>
  <c r="W95" i="12"/>
  <c r="Q95" i="12"/>
  <c r="R95" i="12"/>
  <c r="R65" i="12"/>
  <c r="Q65" i="12"/>
  <c r="W65" i="12"/>
  <c r="R120" i="12"/>
  <c r="W120" i="12"/>
  <c r="Q120" i="12"/>
  <c r="W50" i="12"/>
  <c r="Q50" i="12"/>
  <c r="R50" i="12"/>
  <c r="W52" i="12"/>
  <c r="Q52" i="12"/>
  <c r="R52" i="12"/>
  <c r="Y49" i="12"/>
  <c r="N49" i="12"/>
  <c r="S49" i="12"/>
  <c r="S27" i="12"/>
  <c r="Y27" i="12"/>
  <c r="N27" i="12"/>
  <c r="S11" i="12"/>
  <c r="Y11" i="12"/>
  <c r="N11" i="12"/>
  <c r="S62" i="12"/>
  <c r="Y62" i="12"/>
  <c r="N62" i="12"/>
  <c r="R37" i="12"/>
  <c r="W37" i="12"/>
  <c r="Q37" i="12"/>
  <c r="R21" i="12"/>
  <c r="W21" i="12"/>
  <c r="Q21" i="12"/>
  <c r="R28" i="12"/>
  <c r="W28" i="12"/>
  <c r="Q28" i="12"/>
  <c r="R151" i="12"/>
  <c r="W151" i="12"/>
  <c r="Q151" i="12"/>
  <c r="R170" i="12"/>
  <c r="W170" i="12"/>
  <c r="Q170" i="12"/>
  <c r="R159" i="12"/>
  <c r="W159" i="12"/>
  <c r="Q159" i="12"/>
  <c r="W137" i="12"/>
  <c r="Q137" i="12"/>
  <c r="R137" i="12"/>
  <c r="W121" i="12"/>
  <c r="Q121" i="12"/>
  <c r="R121" i="12"/>
  <c r="R136" i="12"/>
  <c r="W136" i="12"/>
  <c r="Q136" i="12"/>
  <c r="W148" i="12"/>
  <c r="Q148" i="12"/>
  <c r="R148" i="12"/>
  <c r="R135" i="12"/>
  <c r="W135" i="12"/>
  <c r="Q135" i="12"/>
  <c r="R127" i="12"/>
  <c r="W127" i="12"/>
  <c r="Q127" i="12"/>
  <c r="R111" i="12"/>
  <c r="W111" i="12"/>
  <c r="Q111" i="12"/>
  <c r="Y160" i="12"/>
  <c r="N160" i="12"/>
  <c r="S160" i="12"/>
  <c r="S126" i="12"/>
  <c r="Y126" i="12"/>
  <c r="N126" i="12"/>
  <c r="W88" i="12"/>
  <c r="Q88" i="12"/>
  <c r="R88" i="12"/>
  <c r="W72" i="12"/>
  <c r="Q72" i="12"/>
  <c r="R72" i="12"/>
  <c r="W56" i="12"/>
  <c r="Q56" i="12"/>
  <c r="R56" i="12"/>
  <c r="R109" i="12"/>
  <c r="Q109" i="12"/>
  <c r="W109" i="12"/>
  <c r="W96" i="12"/>
  <c r="R96" i="12"/>
  <c r="Q96" i="12"/>
  <c r="S101" i="12"/>
  <c r="Y101" i="12"/>
  <c r="N101" i="12"/>
  <c r="R69" i="12"/>
  <c r="W69" i="12"/>
  <c r="Q69" i="12"/>
  <c r="S153" i="12"/>
  <c r="Y153" i="12"/>
  <c r="N153" i="12"/>
  <c r="Y79" i="12"/>
  <c r="N79" i="12"/>
  <c r="S79" i="12"/>
  <c r="R55" i="12"/>
  <c r="W55" i="12"/>
  <c r="Q55" i="12"/>
  <c r="S82" i="12"/>
  <c r="Y82" i="12"/>
  <c r="N82" i="12"/>
  <c r="S70" i="12"/>
  <c r="Y70" i="12"/>
  <c r="N70" i="12"/>
  <c r="S31" i="12"/>
  <c r="Y31" i="12"/>
  <c r="N31" i="12"/>
  <c r="W26" i="12"/>
  <c r="Q26" i="12"/>
  <c r="R26" i="12"/>
  <c r="S15" i="12"/>
  <c r="Y15" i="12"/>
  <c r="N15" i="12"/>
  <c r="W10" i="12"/>
  <c r="Q10" i="12"/>
  <c r="R10" i="12"/>
  <c r="S78" i="12"/>
  <c r="Y78" i="12"/>
  <c r="N78" i="12"/>
  <c r="R140" i="12"/>
  <c r="Q140" i="12"/>
  <c r="W140" i="12"/>
  <c r="Y144" i="12"/>
  <c r="N144" i="12"/>
  <c r="S144" i="12"/>
  <c r="R115" i="12"/>
  <c r="W115" i="12"/>
  <c r="Q115" i="12"/>
  <c r="W76" i="12"/>
  <c r="Q76" i="12"/>
  <c r="R76" i="12"/>
  <c r="Y71" i="12"/>
  <c r="N71" i="12"/>
  <c r="S71" i="12"/>
  <c r="R67" i="12"/>
  <c r="W67" i="12"/>
  <c r="Q67" i="12"/>
  <c r="R81" i="12"/>
  <c r="Q81" i="12"/>
  <c r="W81" i="12"/>
  <c r="W38" i="12"/>
  <c r="Q38" i="12"/>
  <c r="R38" i="12"/>
  <c r="W22" i="12"/>
  <c r="Q22" i="12"/>
  <c r="R22" i="12"/>
  <c r="W6" i="12"/>
  <c r="Q6" i="12"/>
  <c r="R6" i="12"/>
  <c r="R29" i="12"/>
  <c r="W29" i="12"/>
  <c r="Q29" i="12"/>
  <c r="R13" i="12"/>
  <c r="W13" i="12"/>
  <c r="Q13" i="12"/>
  <c r="R5" i="12"/>
  <c r="W5" i="12"/>
  <c r="Q5" i="12"/>
  <c r="R12" i="12"/>
  <c r="W12" i="12"/>
  <c r="Q12" i="12"/>
  <c r="W164" i="12"/>
  <c r="Q164" i="12"/>
  <c r="R164" i="12"/>
  <c r="R147" i="12"/>
  <c r="W147" i="12"/>
  <c r="Q147" i="12"/>
  <c r="W133" i="12"/>
  <c r="Q133" i="12"/>
  <c r="R133" i="12"/>
  <c r="W161" i="12"/>
  <c r="Q161" i="12"/>
  <c r="R161" i="12"/>
  <c r="R132" i="12"/>
  <c r="W132" i="12"/>
  <c r="Q132" i="12"/>
  <c r="S157" i="12"/>
  <c r="Y157" i="12"/>
  <c r="N157" i="12"/>
  <c r="S165" i="12"/>
  <c r="N165" i="12"/>
  <c r="Y165" i="12"/>
  <c r="R107" i="12"/>
  <c r="W107" i="12"/>
  <c r="Q107" i="12"/>
  <c r="S150" i="12"/>
  <c r="Y150" i="12"/>
  <c r="N150" i="12"/>
  <c r="R114" i="12"/>
  <c r="W114" i="12"/>
  <c r="Q114" i="12"/>
  <c r="W84" i="12"/>
  <c r="Q84" i="12"/>
  <c r="R84" i="12"/>
  <c r="W68" i="12"/>
  <c r="Q68" i="12"/>
  <c r="R68" i="12"/>
  <c r="S123" i="12"/>
  <c r="Y123" i="12"/>
  <c r="N123" i="12"/>
  <c r="R93" i="12"/>
  <c r="W93" i="12"/>
  <c r="Q93" i="12"/>
  <c r="S116" i="12"/>
  <c r="N116" i="12"/>
  <c r="Y116" i="12"/>
  <c r="S110" i="12"/>
  <c r="Y110" i="12"/>
  <c r="N110" i="12"/>
  <c r="Y87" i="12"/>
  <c r="N87" i="12"/>
  <c r="S87" i="12"/>
  <c r="R63" i="12"/>
  <c r="W63" i="12"/>
  <c r="Q63" i="12"/>
  <c r="S97" i="12"/>
  <c r="Y97" i="12"/>
  <c r="N97" i="12"/>
  <c r="R89" i="12"/>
  <c r="Q89" i="12"/>
  <c r="W89" i="12"/>
  <c r="R73" i="12"/>
  <c r="Q73" i="12"/>
  <c r="W73" i="12"/>
  <c r="R57" i="12"/>
  <c r="W57" i="12"/>
  <c r="Q57" i="12"/>
  <c r="S90" i="12"/>
  <c r="Y90" i="12"/>
  <c r="N90" i="12"/>
  <c r="S54" i="12"/>
  <c r="Y54" i="12"/>
  <c r="N54" i="12"/>
  <c r="R43" i="12"/>
  <c r="Q43" i="12"/>
  <c r="W43" i="12"/>
  <c r="Y35" i="12"/>
  <c r="W30" i="12"/>
  <c r="Q30" i="12"/>
  <c r="R30" i="12"/>
  <c r="S19" i="12"/>
  <c r="N19" i="12"/>
  <c r="Y19" i="12"/>
  <c r="W14" i="12"/>
  <c r="Q14" i="12"/>
  <c r="R14" i="12"/>
  <c r="Y45" i="12"/>
  <c r="N45" i="12"/>
  <c r="S45" i="12"/>
  <c r="R41" i="12"/>
  <c r="Q41" i="12"/>
  <c r="W41" i="12"/>
  <c r="R33" i="12"/>
  <c r="W33" i="12"/>
  <c r="Q33" i="12"/>
  <c r="R25" i="12"/>
  <c r="W25" i="12"/>
  <c r="Q25" i="12"/>
  <c r="R17" i="12"/>
  <c r="W17" i="12"/>
  <c r="Q17" i="12"/>
  <c r="R9" i="12"/>
  <c r="W9" i="12"/>
  <c r="Q9" i="12"/>
  <c r="S86" i="12"/>
  <c r="Y86" i="12"/>
  <c r="N86" i="12"/>
  <c r="W125" i="12"/>
  <c r="Q125" i="12"/>
  <c r="R125" i="12"/>
  <c r="Y139" i="12"/>
  <c r="N139" i="12"/>
  <c r="S139" i="12"/>
  <c r="W99" i="12"/>
  <c r="Q99" i="12"/>
  <c r="R99" i="12"/>
  <c r="R117" i="12"/>
  <c r="W117" i="12"/>
  <c r="Q117" i="12"/>
  <c r="W60" i="12"/>
  <c r="Q60" i="12"/>
  <c r="R60" i="12"/>
  <c r="W112" i="12"/>
  <c r="Q112" i="12"/>
  <c r="R112" i="12"/>
  <c r="R77" i="12"/>
  <c r="W77" i="12"/>
  <c r="Q77" i="12"/>
  <c r="S119" i="12"/>
  <c r="W46" i="12"/>
  <c r="Q46" i="12"/>
  <c r="R46" i="12"/>
  <c r="R163" i="12"/>
  <c r="W163" i="12"/>
  <c r="Q163" i="12"/>
  <c r="R143" i="12"/>
  <c r="W143" i="12"/>
  <c r="Q143" i="12"/>
  <c r="R167" i="12"/>
  <c r="W167" i="12"/>
  <c r="Q167" i="12"/>
  <c r="W129" i="12"/>
  <c r="Q129" i="12"/>
  <c r="R129" i="12"/>
  <c r="R158" i="12"/>
  <c r="Q158" i="12"/>
  <c r="W158" i="12"/>
  <c r="R128" i="12"/>
  <c r="W128" i="12"/>
  <c r="Q128" i="12"/>
  <c r="N146" i="12"/>
  <c r="R131" i="12"/>
  <c r="W131" i="12"/>
  <c r="Q131" i="12"/>
  <c r="S162" i="12"/>
  <c r="Y162" i="12"/>
  <c r="N162" i="12"/>
  <c r="R154" i="12"/>
  <c r="W154" i="12"/>
  <c r="Q154" i="12"/>
  <c r="R142" i="12"/>
  <c r="W142" i="12"/>
  <c r="Q142" i="12"/>
  <c r="R103" i="12"/>
  <c r="W103" i="12"/>
  <c r="Q103" i="12"/>
  <c r="S122" i="12"/>
  <c r="Y122" i="12"/>
  <c r="N122" i="12"/>
  <c r="S100" i="12"/>
  <c r="N100" i="12"/>
  <c r="Y100" i="12"/>
  <c r="W80" i="12"/>
  <c r="Q80" i="12"/>
  <c r="R80" i="12"/>
  <c r="W64" i="12"/>
  <c r="Q64" i="12"/>
  <c r="R64" i="12"/>
  <c r="S108" i="12"/>
  <c r="Y108" i="12"/>
  <c r="N108" i="12"/>
  <c r="R85" i="12"/>
  <c r="W85" i="12"/>
  <c r="Q85" i="12"/>
  <c r="S141" i="12"/>
  <c r="Y141" i="12"/>
  <c r="N141" i="12"/>
  <c r="S113" i="12"/>
  <c r="Y113" i="12"/>
  <c r="N113" i="12"/>
  <c r="R91" i="12"/>
  <c r="W91" i="12"/>
  <c r="Q91" i="12"/>
  <c r="S74" i="12"/>
  <c r="Y74" i="12"/>
  <c r="N74" i="12"/>
  <c r="R98" i="12"/>
  <c r="W98" i="12"/>
  <c r="Q98" i="12"/>
  <c r="Y102" i="12"/>
  <c r="N102" i="12"/>
  <c r="S102" i="12"/>
  <c r="R51" i="12"/>
  <c r="Q51" i="12"/>
  <c r="W51" i="12"/>
  <c r="S39" i="12"/>
  <c r="N39" i="12"/>
  <c r="Y39" i="12"/>
  <c r="W34" i="12"/>
  <c r="Q34" i="12"/>
  <c r="R34" i="12"/>
  <c r="S23" i="12"/>
  <c r="N23" i="12"/>
  <c r="Y23" i="12"/>
  <c r="W18" i="12"/>
  <c r="Q18" i="12"/>
  <c r="R18" i="12"/>
  <c r="S7" i="12"/>
  <c r="Y7" i="12"/>
  <c r="N7" i="12"/>
  <c r="S53" i="12"/>
  <c r="Y53" i="12"/>
  <c r="N53" i="12"/>
  <c r="R47" i="12"/>
  <c r="Q47" i="12"/>
  <c r="W47" i="12"/>
  <c r="Y94" i="12"/>
  <c r="S94" i="12"/>
  <c r="N94" i="12"/>
  <c r="N35" i="12" l="1"/>
  <c r="N119" i="12"/>
  <c r="Y23" i="14"/>
  <c r="N133" i="14"/>
  <c r="Y111" i="14"/>
  <c r="S130" i="14"/>
  <c r="Y133" i="14"/>
  <c r="Y59" i="14"/>
  <c r="N59" i="14"/>
  <c r="S59" i="14"/>
  <c r="N126" i="14"/>
  <c r="N130" i="14"/>
  <c r="Y126" i="14"/>
  <c r="Y146" i="12"/>
  <c r="Y129" i="14"/>
  <c r="N141" i="14"/>
  <c r="S141" i="14"/>
  <c r="Y141" i="14"/>
  <c r="Y137" i="14"/>
  <c r="N137" i="14"/>
  <c r="S137" i="14"/>
  <c r="N83" i="14"/>
  <c r="S83" i="14"/>
  <c r="Y83" i="14"/>
  <c r="N157" i="14"/>
  <c r="S157" i="14"/>
  <c r="Y157" i="14"/>
  <c r="S115" i="14"/>
  <c r="N115" i="14"/>
  <c r="Y115" i="14"/>
  <c r="N165" i="14"/>
  <c r="S165" i="14"/>
  <c r="Y165" i="14"/>
  <c r="S67" i="14"/>
  <c r="N67" i="14"/>
  <c r="Y67" i="14"/>
  <c r="S19" i="14"/>
  <c r="Y19" i="14"/>
  <c r="N19" i="14"/>
  <c r="S20" i="14"/>
  <c r="Y20" i="14"/>
  <c r="N20" i="14"/>
  <c r="S97" i="14"/>
  <c r="N97" i="14"/>
  <c r="Y97" i="14"/>
  <c r="S66" i="14"/>
  <c r="Y66" i="14"/>
  <c r="N66" i="14"/>
  <c r="S144" i="14"/>
  <c r="Y144" i="14"/>
  <c r="N144" i="14"/>
  <c r="Y17" i="14"/>
  <c r="N17" i="14"/>
  <c r="S17" i="14"/>
  <c r="S136" i="14"/>
  <c r="Y136" i="14"/>
  <c r="N136" i="14"/>
  <c r="S35" i="14"/>
  <c r="Y35" i="14"/>
  <c r="N35" i="14"/>
  <c r="S39" i="14"/>
  <c r="Y39" i="14"/>
  <c r="N39" i="14"/>
  <c r="S14" i="14"/>
  <c r="N14" i="14"/>
  <c r="Y14" i="14"/>
  <c r="Y43" i="14"/>
  <c r="N43" i="14"/>
  <c r="S43" i="14"/>
  <c r="S64" i="14"/>
  <c r="Y64" i="14"/>
  <c r="N64" i="14"/>
  <c r="S96" i="14"/>
  <c r="Y96" i="14"/>
  <c r="N96" i="14"/>
  <c r="S140" i="14"/>
  <c r="Y140" i="14"/>
  <c r="N140" i="14"/>
  <c r="S154" i="14"/>
  <c r="Y154" i="14"/>
  <c r="N154" i="14"/>
  <c r="S161" i="14"/>
  <c r="Y161" i="14"/>
  <c r="N161" i="14"/>
  <c r="S156" i="14"/>
  <c r="N156" i="14"/>
  <c r="Y156" i="14"/>
  <c r="S8" i="14"/>
  <c r="Y8" i="14"/>
  <c r="N8" i="14"/>
  <c r="Y57" i="14"/>
  <c r="N57" i="14"/>
  <c r="S57" i="14"/>
  <c r="Y89" i="14"/>
  <c r="N89" i="14"/>
  <c r="S89" i="14"/>
  <c r="S58" i="14"/>
  <c r="Y58" i="14"/>
  <c r="N58" i="14"/>
  <c r="S153" i="14"/>
  <c r="Y153" i="14"/>
  <c r="N153" i="14"/>
  <c r="S152" i="14"/>
  <c r="Y152" i="14"/>
  <c r="N152" i="14"/>
  <c r="Y29" i="14"/>
  <c r="N29" i="14"/>
  <c r="S29" i="14"/>
  <c r="S110" i="14"/>
  <c r="N110" i="14"/>
  <c r="Y110" i="14"/>
  <c r="S150" i="14"/>
  <c r="Y150" i="14"/>
  <c r="N150" i="14"/>
  <c r="Y69" i="14"/>
  <c r="N69" i="14"/>
  <c r="S69" i="14"/>
  <c r="S125" i="14"/>
  <c r="N125" i="14"/>
  <c r="Y125" i="14"/>
  <c r="Y85" i="14"/>
  <c r="N85" i="14"/>
  <c r="S85" i="14"/>
  <c r="Y77" i="14"/>
  <c r="N77" i="14"/>
  <c r="S77" i="14"/>
  <c r="S76" i="14"/>
  <c r="Y76" i="14"/>
  <c r="N76" i="14"/>
  <c r="S117" i="14"/>
  <c r="N117" i="14"/>
  <c r="Y117" i="14"/>
  <c r="S28" i="14"/>
  <c r="Y28" i="14"/>
  <c r="N28" i="14"/>
  <c r="S46" i="14"/>
  <c r="Y46" i="14"/>
  <c r="N46" i="14"/>
  <c r="S54" i="14"/>
  <c r="N54" i="14"/>
  <c r="Y54" i="14"/>
  <c r="S82" i="14"/>
  <c r="Y82" i="14"/>
  <c r="N82" i="14"/>
  <c r="Y101" i="14"/>
  <c r="N101" i="14"/>
  <c r="S101" i="14"/>
  <c r="S169" i="14"/>
  <c r="Y169" i="14"/>
  <c r="N169" i="14"/>
  <c r="S160" i="14"/>
  <c r="Y160" i="14"/>
  <c r="N160" i="14"/>
  <c r="S104" i="14"/>
  <c r="N104" i="14"/>
  <c r="Y104" i="14"/>
  <c r="S134" i="14"/>
  <c r="Y134" i="14"/>
  <c r="N134" i="14"/>
  <c r="S11" i="14"/>
  <c r="Y11" i="14"/>
  <c r="N11" i="14"/>
  <c r="N30" i="14"/>
  <c r="S30" i="14"/>
  <c r="Y30" i="14"/>
  <c r="Y51" i="14"/>
  <c r="N51" i="14"/>
  <c r="S51" i="14"/>
  <c r="S72" i="14"/>
  <c r="Y72" i="14"/>
  <c r="N72" i="14"/>
  <c r="S70" i="14"/>
  <c r="N70" i="14"/>
  <c r="Y70" i="14"/>
  <c r="S145" i="14"/>
  <c r="Y145" i="14"/>
  <c r="N145" i="14"/>
  <c r="S162" i="14"/>
  <c r="Y162" i="14"/>
  <c r="N162" i="14"/>
  <c r="S148" i="14"/>
  <c r="N148" i="14"/>
  <c r="Y148" i="14"/>
  <c r="S27" i="14"/>
  <c r="Y27" i="14"/>
  <c r="N27" i="14"/>
  <c r="S44" i="14"/>
  <c r="Y44" i="14"/>
  <c r="N44" i="14"/>
  <c r="S158" i="14"/>
  <c r="Y158" i="14"/>
  <c r="N158" i="14"/>
  <c r="S16" i="14"/>
  <c r="Y16" i="14"/>
  <c r="N16" i="14"/>
  <c r="S18" i="14"/>
  <c r="Y18" i="14"/>
  <c r="N18" i="14"/>
  <c r="Y45" i="14"/>
  <c r="N45" i="14"/>
  <c r="S45" i="14"/>
  <c r="Y65" i="14"/>
  <c r="N65" i="14"/>
  <c r="S65" i="14"/>
  <c r="S74" i="14"/>
  <c r="Y74" i="14"/>
  <c r="N74" i="14"/>
  <c r="Y120" i="14"/>
  <c r="S120" i="14"/>
  <c r="N120" i="14"/>
  <c r="Y139" i="14"/>
  <c r="N139" i="14"/>
  <c r="S139" i="14"/>
  <c r="S168" i="14"/>
  <c r="Y168" i="14"/>
  <c r="N168" i="14"/>
  <c r="Y13" i="14"/>
  <c r="N13" i="14"/>
  <c r="S13" i="14"/>
  <c r="S52" i="14"/>
  <c r="Y52" i="14"/>
  <c r="N52" i="14"/>
  <c r="Y171" i="14"/>
  <c r="N171" i="14"/>
  <c r="S171" i="14"/>
  <c r="S98" i="14"/>
  <c r="N98" i="14"/>
  <c r="Y98" i="14"/>
  <c r="S116" i="14"/>
  <c r="N116" i="14"/>
  <c r="Y116" i="14"/>
  <c r="S108" i="14"/>
  <c r="Y108" i="14"/>
  <c r="N108" i="14"/>
  <c r="Y143" i="14"/>
  <c r="N143" i="14"/>
  <c r="S143" i="14"/>
  <c r="Y93" i="14"/>
  <c r="N93" i="14"/>
  <c r="S93" i="14"/>
  <c r="S84" i="14"/>
  <c r="Y84" i="14"/>
  <c r="N84" i="14"/>
  <c r="Y37" i="14"/>
  <c r="N37" i="14"/>
  <c r="S37" i="14"/>
  <c r="W173" i="14"/>
  <c r="S12" i="14"/>
  <c r="Y12" i="14"/>
  <c r="N12" i="14"/>
  <c r="S26" i="14"/>
  <c r="Y26" i="14"/>
  <c r="N26" i="14"/>
  <c r="Y127" i="14"/>
  <c r="N127" i="14"/>
  <c r="S127" i="14"/>
  <c r="S6" i="14"/>
  <c r="N6" i="14"/>
  <c r="Y6" i="14"/>
  <c r="Y122" i="14"/>
  <c r="N122" i="14"/>
  <c r="S122" i="14"/>
  <c r="S166" i="14"/>
  <c r="Y166" i="14"/>
  <c r="N166" i="14"/>
  <c r="S56" i="14"/>
  <c r="Y56" i="14"/>
  <c r="N56" i="14"/>
  <c r="S88" i="14"/>
  <c r="Y88" i="14"/>
  <c r="N88" i="14"/>
  <c r="S100" i="14"/>
  <c r="N100" i="14"/>
  <c r="Y100" i="14"/>
  <c r="Y113" i="14"/>
  <c r="N113" i="14"/>
  <c r="S113" i="14"/>
  <c r="S146" i="14"/>
  <c r="Y146" i="14"/>
  <c r="N146" i="14"/>
  <c r="S62" i="14"/>
  <c r="N62" i="14"/>
  <c r="Y62" i="14"/>
  <c r="S36" i="14"/>
  <c r="Y36" i="14"/>
  <c r="N36" i="14"/>
  <c r="S40" i="14"/>
  <c r="Y40" i="14"/>
  <c r="N40" i="14"/>
  <c r="S50" i="14"/>
  <c r="Y50" i="14"/>
  <c r="N50" i="14"/>
  <c r="S91" i="14"/>
  <c r="Y91" i="14"/>
  <c r="N91" i="14"/>
  <c r="Y81" i="14"/>
  <c r="N81" i="14"/>
  <c r="S81" i="14"/>
  <c r="S102" i="14"/>
  <c r="Y102" i="14"/>
  <c r="N102" i="14"/>
  <c r="Y123" i="14"/>
  <c r="S123" i="14"/>
  <c r="N123" i="14"/>
  <c r="S124" i="14"/>
  <c r="N124" i="14"/>
  <c r="Y124" i="14"/>
  <c r="S94" i="14"/>
  <c r="N94" i="14"/>
  <c r="Y94" i="14"/>
  <c r="Y135" i="14"/>
  <c r="N135" i="14"/>
  <c r="S135" i="14"/>
  <c r="Y61" i="14"/>
  <c r="N61" i="14"/>
  <c r="S61" i="14"/>
  <c r="Y159" i="14"/>
  <c r="N159" i="14"/>
  <c r="S159" i="14"/>
  <c r="Y21" i="14"/>
  <c r="N21" i="14"/>
  <c r="S21" i="14"/>
  <c r="Y33" i="14"/>
  <c r="N33" i="14"/>
  <c r="S33" i="14"/>
  <c r="S68" i="14"/>
  <c r="Y68" i="14"/>
  <c r="N68" i="14"/>
  <c r="S4" i="14"/>
  <c r="Y4" i="14"/>
  <c r="N4" i="14"/>
  <c r="S10" i="14"/>
  <c r="Y10" i="14"/>
  <c r="N10" i="14"/>
  <c r="Y49" i="14"/>
  <c r="N49" i="14"/>
  <c r="S49" i="14"/>
  <c r="S112" i="14"/>
  <c r="Y112" i="14"/>
  <c r="N112" i="14"/>
  <c r="S114" i="14"/>
  <c r="Y114" i="14"/>
  <c r="N114" i="14"/>
  <c r="Y47" i="14"/>
  <c r="N47" i="14"/>
  <c r="S47" i="14"/>
  <c r="S78" i="14"/>
  <c r="N78" i="14"/>
  <c r="Y78" i="14"/>
  <c r="S132" i="14"/>
  <c r="N132" i="14"/>
  <c r="Y132" i="14"/>
  <c r="S142" i="14"/>
  <c r="Y142" i="14"/>
  <c r="N142" i="14"/>
  <c r="S48" i="14"/>
  <c r="Y48" i="14"/>
  <c r="N48" i="14"/>
  <c r="Y41" i="14"/>
  <c r="N41" i="14"/>
  <c r="S41" i="14"/>
  <c r="S80" i="14"/>
  <c r="Y80" i="14"/>
  <c r="N80" i="14"/>
  <c r="Y109" i="14"/>
  <c r="N109" i="14"/>
  <c r="S109" i="14"/>
  <c r="S86" i="14"/>
  <c r="N86" i="14"/>
  <c r="Y86" i="14"/>
  <c r="Y103" i="14"/>
  <c r="N103" i="14"/>
  <c r="S103" i="14"/>
  <c r="Y128" i="14"/>
  <c r="N128" i="14"/>
  <c r="S128" i="14"/>
  <c r="S170" i="14"/>
  <c r="Y170" i="14"/>
  <c r="N170" i="14"/>
  <c r="S164" i="14"/>
  <c r="N164" i="14"/>
  <c r="Y164" i="14"/>
  <c r="Y9" i="14"/>
  <c r="N9" i="14"/>
  <c r="S9" i="14"/>
  <c r="N38" i="14"/>
  <c r="S38" i="14"/>
  <c r="Y38" i="14"/>
  <c r="Y99" i="14"/>
  <c r="N99" i="14"/>
  <c r="S99" i="14"/>
  <c r="S24" i="14"/>
  <c r="Y24" i="14"/>
  <c r="N24" i="14"/>
  <c r="S42" i="14"/>
  <c r="Y42" i="14"/>
  <c r="N42" i="14"/>
  <c r="Y34" i="14"/>
  <c r="S34" i="14"/>
  <c r="N34" i="14"/>
  <c r="Y53" i="14"/>
  <c r="N53" i="14"/>
  <c r="S53" i="14"/>
  <c r="Y73" i="14"/>
  <c r="N73" i="14"/>
  <c r="S73" i="14"/>
  <c r="S90" i="14"/>
  <c r="Y90" i="14"/>
  <c r="N90" i="14"/>
  <c r="Y105" i="14"/>
  <c r="N105" i="14"/>
  <c r="S105" i="14"/>
  <c r="S106" i="14"/>
  <c r="Y106" i="14"/>
  <c r="N106" i="14"/>
  <c r="Y25" i="14"/>
  <c r="N25" i="14"/>
  <c r="S25" i="14"/>
  <c r="S22" i="14"/>
  <c r="N22" i="14"/>
  <c r="Y22" i="14"/>
  <c r="Y5" i="14"/>
  <c r="N5" i="14"/>
  <c r="S5" i="14"/>
  <c r="Y118" i="14"/>
  <c r="N118" i="14"/>
  <c r="S118" i="14"/>
  <c r="S121" i="14"/>
  <c r="Y121" i="14"/>
  <c r="N121" i="14"/>
  <c r="Y167" i="14"/>
  <c r="N167" i="14"/>
  <c r="S167" i="14"/>
  <c r="S60" i="14"/>
  <c r="Y60" i="14"/>
  <c r="N60" i="14"/>
  <c r="S92" i="14"/>
  <c r="Y92" i="14"/>
  <c r="N92" i="14"/>
  <c r="S138" i="14"/>
  <c r="N138" i="14"/>
  <c r="Y138" i="14"/>
  <c r="Y151" i="14"/>
  <c r="N151" i="14"/>
  <c r="S151" i="14"/>
  <c r="Y99" i="12"/>
  <c r="N99" i="12"/>
  <c r="S99" i="12"/>
  <c r="S133" i="12"/>
  <c r="Y133" i="12"/>
  <c r="N133" i="12"/>
  <c r="Y29" i="12"/>
  <c r="N29" i="12"/>
  <c r="S29" i="12"/>
  <c r="Y22" i="12"/>
  <c r="N22" i="12"/>
  <c r="S22" i="12"/>
  <c r="S81" i="12"/>
  <c r="Y81" i="12"/>
  <c r="N81" i="12"/>
  <c r="Y115" i="12"/>
  <c r="N115" i="12"/>
  <c r="S115" i="12"/>
  <c r="Y26" i="12"/>
  <c r="N26" i="12"/>
  <c r="S26" i="12"/>
  <c r="S135" i="12"/>
  <c r="Y135" i="12"/>
  <c r="N135" i="12"/>
  <c r="S28" i="12"/>
  <c r="Y28" i="12"/>
  <c r="N28" i="12"/>
  <c r="S42" i="12"/>
  <c r="Y42" i="12"/>
  <c r="N42" i="12"/>
  <c r="S40" i="12"/>
  <c r="Y40" i="12"/>
  <c r="N40" i="12"/>
  <c r="S58" i="12"/>
  <c r="Y58" i="12"/>
  <c r="N58" i="12"/>
  <c r="Y34" i="12"/>
  <c r="N34" i="12"/>
  <c r="S34" i="12"/>
  <c r="Y51" i="12"/>
  <c r="N51" i="12"/>
  <c r="S51" i="12"/>
  <c r="Y91" i="12"/>
  <c r="N91" i="12"/>
  <c r="S91" i="12"/>
  <c r="S80" i="12"/>
  <c r="Y80" i="12"/>
  <c r="N80" i="12"/>
  <c r="S158" i="12"/>
  <c r="Y158" i="12"/>
  <c r="N158" i="12"/>
  <c r="Y163" i="12"/>
  <c r="N163" i="12"/>
  <c r="S163" i="12"/>
  <c r="Y17" i="12"/>
  <c r="N17" i="12"/>
  <c r="S17" i="12"/>
  <c r="S57" i="12"/>
  <c r="Y57" i="12"/>
  <c r="N57" i="12"/>
  <c r="Y63" i="12"/>
  <c r="N63" i="12"/>
  <c r="S63" i="12"/>
  <c r="S93" i="12"/>
  <c r="Y93" i="12"/>
  <c r="N93" i="12"/>
  <c r="S68" i="12"/>
  <c r="N68" i="12"/>
  <c r="Y68" i="12"/>
  <c r="S114" i="12"/>
  <c r="Y114" i="12"/>
  <c r="N114" i="12"/>
  <c r="S161" i="12"/>
  <c r="N161" i="12"/>
  <c r="Y161" i="12"/>
  <c r="Y147" i="12"/>
  <c r="N147" i="12"/>
  <c r="S147" i="12"/>
  <c r="Y13" i="12"/>
  <c r="N13" i="12"/>
  <c r="S13" i="12"/>
  <c r="Y6" i="12"/>
  <c r="N6" i="12"/>
  <c r="S6" i="12"/>
  <c r="S56" i="12"/>
  <c r="Y56" i="12"/>
  <c r="N56" i="12"/>
  <c r="S127" i="12"/>
  <c r="Y127" i="12"/>
  <c r="N127" i="12"/>
  <c r="Y148" i="12"/>
  <c r="N148" i="12"/>
  <c r="S148" i="12"/>
  <c r="Y151" i="12"/>
  <c r="N151" i="12"/>
  <c r="S151" i="12"/>
  <c r="S106" i="12"/>
  <c r="Y106" i="12"/>
  <c r="N106" i="12"/>
  <c r="Y156" i="12"/>
  <c r="N156" i="12"/>
  <c r="S156" i="12"/>
  <c r="S4" i="12"/>
  <c r="Y4" i="12"/>
  <c r="N4" i="12"/>
  <c r="Y25" i="12"/>
  <c r="N25" i="12"/>
  <c r="S25" i="12"/>
  <c r="Y30" i="12"/>
  <c r="N30" i="12"/>
  <c r="S30" i="12"/>
  <c r="Y43" i="12"/>
  <c r="N43" i="12"/>
  <c r="S43" i="12"/>
  <c r="S84" i="12"/>
  <c r="N84" i="12"/>
  <c r="Y84" i="12"/>
  <c r="Y132" i="12"/>
  <c r="N132" i="12"/>
  <c r="S132" i="12"/>
  <c r="S96" i="12"/>
  <c r="N96" i="12"/>
  <c r="Y96" i="12"/>
  <c r="S109" i="12"/>
  <c r="Y109" i="12"/>
  <c r="N109" i="12"/>
  <c r="S72" i="12"/>
  <c r="Y72" i="12"/>
  <c r="N72" i="12"/>
  <c r="Y83" i="12"/>
  <c r="N83" i="12"/>
  <c r="S83" i="12"/>
  <c r="S92" i="12"/>
  <c r="N92" i="12"/>
  <c r="Y92" i="12"/>
  <c r="S134" i="12"/>
  <c r="Y134" i="12"/>
  <c r="N134" i="12"/>
  <c r="S8" i="12"/>
  <c r="Y8" i="12"/>
  <c r="N8" i="12"/>
  <c r="S20" i="12"/>
  <c r="Y20" i="12"/>
  <c r="N20" i="12"/>
  <c r="S85" i="12"/>
  <c r="Y85" i="12"/>
  <c r="N85" i="12"/>
  <c r="S64" i="12"/>
  <c r="Y64" i="12"/>
  <c r="N64" i="12"/>
  <c r="S154" i="12"/>
  <c r="Y154" i="12"/>
  <c r="N154" i="12"/>
  <c r="Y128" i="12"/>
  <c r="N128" i="12"/>
  <c r="S128" i="12"/>
  <c r="S129" i="12"/>
  <c r="N129" i="12"/>
  <c r="Y129" i="12"/>
  <c r="Y143" i="12"/>
  <c r="N143" i="12"/>
  <c r="S143" i="12"/>
  <c r="S46" i="12"/>
  <c r="Y46" i="12"/>
  <c r="N46" i="12"/>
  <c r="S77" i="12"/>
  <c r="Y77" i="12"/>
  <c r="N77" i="12"/>
  <c r="S60" i="12"/>
  <c r="N60" i="12"/>
  <c r="Y60" i="12"/>
  <c r="Y125" i="12"/>
  <c r="N125" i="12"/>
  <c r="S125" i="12"/>
  <c r="Y9" i="12"/>
  <c r="N9" i="12"/>
  <c r="S9" i="12"/>
  <c r="Y41" i="12"/>
  <c r="N41" i="12"/>
  <c r="S41" i="12"/>
  <c r="Y14" i="12"/>
  <c r="N14" i="12"/>
  <c r="S14" i="12"/>
  <c r="Y164" i="12"/>
  <c r="N164" i="12"/>
  <c r="S164" i="12"/>
  <c r="Y5" i="12"/>
  <c r="N5" i="12"/>
  <c r="S5" i="12"/>
  <c r="S140" i="12"/>
  <c r="N140" i="12"/>
  <c r="Y140" i="12"/>
  <c r="Y10" i="12"/>
  <c r="N10" i="12"/>
  <c r="S10" i="12"/>
  <c r="Y55" i="12"/>
  <c r="N55" i="12"/>
  <c r="S55" i="12"/>
  <c r="Y111" i="12"/>
  <c r="N111" i="12"/>
  <c r="S111" i="12"/>
  <c r="Y136" i="12"/>
  <c r="N136" i="12"/>
  <c r="S136" i="12"/>
  <c r="S137" i="12"/>
  <c r="N137" i="12"/>
  <c r="Y137" i="12"/>
  <c r="S170" i="12"/>
  <c r="Y170" i="12"/>
  <c r="N170" i="12"/>
  <c r="Y37" i="12"/>
  <c r="N37" i="12"/>
  <c r="S37" i="12"/>
  <c r="S50" i="12"/>
  <c r="Y50" i="12"/>
  <c r="N50" i="12"/>
  <c r="S65" i="12"/>
  <c r="Y65" i="12"/>
  <c r="N65" i="12"/>
  <c r="Y155" i="12"/>
  <c r="N155" i="12"/>
  <c r="S155" i="12"/>
  <c r="Y168" i="12"/>
  <c r="N168" i="12"/>
  <c r="S168" i="12"/>
  <c r="S66" i="12"/>
  <c r="Y66" i="12"/>
  <c r="N66" i="12"/>
  <c r="S118" i="12"/>
  <c r="Y118" i="12"/>
  <c r="N118" i="12"/>
  <c r="S32" i="12"/>
  <c r="Y32" i="12"/>
  <c r="N32" i="12"/>
  <c r="Y59" i="12"/>
  <c r="N59" i="12"/>
  <c r="S59" i="12"/>
  <c r="Y47" i="12"/>
  <c r="N47" i="12"/>
  <c r="S47" i="12"/>
  <c r="Y103" i="12"/>
  <c r="N103" i="12"/>
  <c r="S103" i="12"/>
  <c r="S131" i="12"/>
  <c r="Y131" i="12"/>
  <c r="N131" i="12"/>
  <c r="S73" i="12"/>
  <c r="Y73" i="12"/>
  <c r="N73" i="12"/>
  <c r="Y18" i="12"/>
  <c r="N18" i="12"/>
  <c r="S18" i="12"/>
  <c r="Y98" i="12"/>
  <c r="N98" i="12"/>
  <c r="S98" i="12"/>
  <c r="S142" i="12"/>
  <c r="Y142" i="12"/>
  <c r="N142" i="12"/>
  <c r="Y167" i="12"/>
  <c r="N167" i="12"/>
  <c r="S167" i="12"/>
  <c r="S112" i="12"/>
  <c r="N112" i="12"/>
  <c r="Y112" i="12"/>
  <c r="S117" i="12"/>
  <c r="Y117" i="12"/>
  <c r="N117" i="12"/>
  <c r="Y33" i="12"/>
  <c r="N33" i="12"/>
  <c r="S33" i="12"/>
  <c r="S89" i="12"/>
  <c r="Y89" i="12"/>
  <c r="N89" i="12"/>
  <c r="Y107" i="12"/>
  <c r="N107" i="12"/>
  <c r="S107" i="12"/>
  <c r="S12" i="12"/>
  <c r="Y12" i="12"/>
  <c r="N12" i="12"/>
  <c r="Y38" i="12"/>
  <c r="N38" i="12"/>
  <c r="S38" i="12"/>
  <c r="Y67" i="12"/>
  <c r="N67" i="12"/>
  <c r="S67" i="12"/>
  <c r="S76" i="12"/>
  <c r="N76" i="12"/>
  <c r="Y76" i="12"/>
  <c r="S69" i="12"/>
  <c r="Y69" i="12"/>
  <c r="N69" i="12"/>
  <c r="S88" i="12"/>
  <c r="Y88" i="12"/>
  <c r="N88" i="12"/>
  <c r="Y121" i="12"/>
  <c r="N121" i="12"/>
  <c r="S121" i="12"/>
  <c r="Y159" i="12"/>
  <c r="N159" i="12"/>
  <c r="S159" i="12"/>
  <c r="Y21" i="12"/>
  <c r="N21" i="12"/>
  <c r="S21" i="12"/>
  <c r="S52" i="12"/>
  <c r="Y52" i="12"/>
  <c r="N52" i="12"/>
  <c r="Y120" i="12"/>
  <c r="N120" i="12"/>
  <c r="S120" i="12"/>
  <c r="Y95" i="12"/>
  <c r="N95" i="12"/>
  <c r="S95" i="12"/>
  <c r="Y124" i="12"/>
  <c r="N124" i="12"/>
  <c r="S124" i="12"/>
  <c r="S104" i="12"/>
  <c r="Y104" i="12"/>
  <c r="N104" i="12"/>
  <c r="Y171" i="12"/>
  <c r="N171" i="12"/>
  <c r="S171" i="12"/>
  <c r="S44" i="12"/>
  <c r="Y44" i="12"/>
  <c r="N44" i="12"/>
  <c r="S16" i="12"/>
  <c r="Y16" i="12"/>
  <c r="N16" i="12"/>
  <c r="Y152" i="12"/>
  <c r="N152" i="12"/>
  <c r="S152" i="12"/>
  <c r="S24" i="12"/>
  <c r="Y24" i="12"/>
  <c r="N24" i="12"/>
  <c r="CB173" i="12"/>
  <c r="S36" i="12"/>
  <c r="Y36" i="12"/>
  <c r="N36" i="12"/>
  <c r="S48" i="12"/>
  <c r="Y48" i="12"/>
  <c r="N48" i="12"/>
  <c r="Y75" i="12"/>
  <c r="N75" i="12"/>
  <c r="S75" i="12"/>
  <c r="Y173" i="14" l="1"/>
  <c r="AB173" i="14" s="1"/>
  <c r="CD173" i="12"/>
  <c r="CG173" i="12" s="1"/>
  <c r="L195" i="4" l="1"/>
  <c r="K195" i="4"/>
  <c r="L194" i="4"/>
  <c r="K194" i="4"/>
  <c r="L193" i="4"/>
  <c r="K193" i="4"/>
  <c r="L192" i="4"/>
  <c r="K192" i="4"/>
  <c r="L191" i="4"/>
  <c r="K191" i="4"/>
  <c r="L190" i="4"/>
  <c r="K190" i="4"/>
  <c r="L189" i="4"/>
  <c r="K189" i="4"/>
  <c r="L188" i="4"/>
  <c r="K188" i="4"/>
  <c r="L187" i="4"/>
  <c r="K187" i="4"/>
  <c r="L186" i="4"/>
  <c r="K186" i="4"/>
  <c r="L185" i="4"/>
  <c r="K185" i="4"/>
  <c r="L184" i="4"/>
  <c r="K184" i="4"/>
  <c r="L183" i="4"/>
  <c r="K183" i="4"/>
  <c r="L182" i="4"/>
  <c r="K182" i="4"/>
  <c r="L181" i="4"/>
  <c r="K181" i="4"/>
  <c r="L180" i="4"/>
  <c r="K180" i="4"/>
  <c r="L179" i="4"/>
  <c r="K179" i="4"/>
  <c r="L178" i="4"/>
  <c r="K178" i="4"/>
  <c r="L177" i="4"/>
  <c r="K177" i="4"/>
  <c r="L176" i="4"/>
  <c r="K176" i="4"/>
  <c r="L175" i="4"/>
  <c r="K175" i="4"/>
  <c r="L174" i="4"/>
  <c r="K174" i="4"/>
  <c r="L173" i="4"/>
  <c r="K173" i="4"/>
  <c r="L172" i="4"/>
  <c r="K172" i="4"/>
  <c r="L171" i="4"/>
  <c r="K171" i="4"/>
  <c r="L170" i="4"/>
  <c r="K170" i="4"/>
  <c r="L169" i="4"/>
  <c r="K169" i="4"/>
  <c r="L168" i="4"/>
  <c r="K168" i="4"/>
  <c r="L167" i="4"/>
  <c r="K167" i="4"/>
  <c r="L166" i="4"/>
  <c r="K166" i="4"/>
  <c r="L165" i="4"/>
  <c r="K165" i="4"/>
  <c r="L164" i="4"/>
  <c r="K164" i="4"/>
  <c r="L163" i="4"/>
  <c r="K163" i="4"/>
  <c r="L162" i="4"/>
  <c r="K162" i="4"/>
  <c r="L161" i="4"/>
  <c r="K161" i="4"/>
  <c r="L160" i="4"/>
  <c r="K160" i="4"/>
  <c r="L159" i="4"/>
  <c r="K159" i="4"/>
  <c r="L158" i="4"/>
  <c r="K158" i="4"/>
  <c r="L157" i="4"/>
  <c r="K157" i="4"/>
  <c r="L156" i="4"/>
  <c r="K156" i="4"/>
  <c r="L155" i="4"/>
  <c r="K155" i="4"/>
  <c r="L154" i="4"/>
  <c r="K154" i="4"/>
  <c r="L153" i="4"/>
  <c r="K153" i="4"/>
  <c r="L152" i="4"/>
  <c r="K152" i="4"/>
  <c r="L151" i="4"/>
  <c r="K151" i="4"/>
  <c r="L150" i="4"/>
  <c r="K150" i="4"/>
  <c r="L149" i="4"/>
  <c r="K149" i="4"/>
  <c r="L148" i="4"/>
  <c r="K148" i="4"/>
  <c r="L147" i="4"/>
  <c r="K147" i="4"/>
  <c r="L146" i="4"/>
  <c r="K146" i="4"/>
  <c r="L145" i="4"/>
  <c r="K145" i="4"/>
  <c r="L144" i="4"/>
  <c r="K144" i="4"/>
  <c r="L143" i="4"/>
  <c r="K143" i="4"/>
  <c r="L142" i="4"/>
  <c r="K142" i="4"/>
  <c r="L141" i="4"/>
  <c r="K141" i="4"/>
  <c r="L140" i="4"/>
  <c r="K140" i="4"/>
  <c r="L139" i="4"/>
  <c r="K139" i="4"/>
  <c r="L138" i="4"/>
  <c r="K138" i="4"/>
  <c r="L137" i="4"/>
  <c r="K137" i="4"/>
  <c r="L136" i="4"/>
  <c r="K136" i="4"/>
  <c r="L135" i="4"/>
  <c r="K135" i="4"/>
  <c r="L134" i="4"/>
  <c r="K134" i="4"/>
  <c r="L133" i="4"/>
  <c r="K133" i="4"/>
  <c r="L132" i="4"/>
  <c r="K132" i="4"/>
  <c r="L131" i="4"/>
  <c r="K131" i="4"/>
  <c r="L130" i="4"/>
  <c r="K130" i="4"/>
  <c r="L129" i="4"/>
  <c r="K129" i="4"/>
  <c r="L128" i="4"/>
  <c r="K128" i="4"/>
  <c r="L127" i="4"/>
  <c r="K127" i="4"/>
  <c r="L126" i="4"/>
  <c r="K126" i="4"/>
  <c r="L125" i="4"/>
  <c r="K125" i="4"/>
  <c r="L124" i="4"/>
  <c r="K124" i="4"/>
  <c r="L123" i="4"/>
  <c r="K123" i="4"/>
  <c r="L122" i="4"/>
  <c r="K122" i="4"/>
  <c r="L121" i="4"/>
  <c r="K121" i="4"/>
  <c r="L120" i="4"/>
  <c r="K120" i="4"/>
  <c r="L119" i="4"/>
  <c r="K119" i="4"/>
  <c r="L118" i="4"/>
  <c r="K118" i="4"/>
  <c r="L117" i="4"/>
  <c r="K117" i="4"/>
  <c r="L116" i="4"/>
  <c r="K116" i="4"/>
  <c r="L115" i="4"/>
  <c r="K115" i="4"/>
  <c r="L114" i="4"/>
  <c r="K114" i="4"/>
  <c r="L113" i="4"/>
  <c r="K113" i="4"/>
  <c r="L112" i="4"/>
  <c r="K112" i="4"/>
  <c r="L111" i="4"/>
  <c r="K111" i="4"/>
  <c r="L110" i="4"/>
  <c r="K110" i="4"/>
  <c r="L109" i="4"/>
  <c r="K109" i="4"/>
  <c r="L108" i="4"/>
  <c r="K108" i="4"/>
  <c r="L107" i="4"/>
  <c r="K107" i="4"/>
  <c r="L106" i="4"/>
  <c r="K106" i="4"/>
  <c r="L105" i="4"/>
  <c r="K105" i="4"/>
  <c r="L104" i="4"/>
  <c r="K104" i="4"/>
  <c r="L103" i="4"/>
  <c r="K103" i="4"/>
  <c r="L102" i="4"/>
  <c r="K102" i="4"/>
  <c r="L101" i="4"/>
  <c r="K101" i="4"/>
  <c r="L100" i="4"/>
  <c r="K100" i="4"/>
  <c r="L99" i="4"/>
  <c r="K99" i="4"/>
  <c r="L98" i="4"/>
  <c r="K98" i="4"/>
  <c r="L97" i="4"/>
  <c r="K97" i="4"/>
  <c r="L96" i="4"/>
  <c r="K96" i="4"/>
  <c r="L95" i="4"/>
  <c r="K95" i="4"/>
  <c r="L94" i="4"/>
  <c r="K94" i="4"/>
  <c r="L93" i="4"/>
  <c r="K93" i="4"/>
  <c r="L92" i="4"/>
  <c r="K92" i="4"/>
  <c r="L91" i="4"/>
  <c r="K91" i="4"/>
  <c r="L90" i="4"/>
  <c r="K90" i="4"/>
  <c r="L89" i="4"/>
  <c r="K89" i="4"/>
  <c r="L88" i="4"/>
  <c r="K88" i="4"/>
  <c r="L87" i="4"/>
  <c r="K87" i="4"/>
  <c r="L86" i="4"/>
  <c r="K86" i="4"/>
  <c r="L85" i="4"/>
  <c r="K85" i="4"/>
  <c r="L84" i="4"/>
  <c r="K84" i="4"/>
  <c r="L83" i="4"/>
  <c r="K83" i="4"/>
  <c r="L82" i="4"/>
  <c r="K82" i="4"/>
  <c r="L81" i="4"/>
  <c r="K81" i="4"/>
  <c r="L80" i="4"/>
  <c r="K80" i="4"/>
  <c r="L79" i="4"/>
  <c r="K79" i="4"/>
  <c r="L78" i="4"/>
  <c r="K78" i="4"/>
  <c r="L77" i="4"/>
  <c r="K77" i="4"/>
  <c r="L76" i="4"/>
  <c r="K76" i="4"/>
  <c r="L75" i="4"/>
  <c r="K75" i="4"/>
  <c r="L74" i="4"/>
  <c r="K74" i="4"/>
  <c r="L73" i="4"/>
  <c r="K73" i="4"/>
  <c r="L72" i="4"/>
  <c r="K72" i="4"/>
  <c r="L71" i="4"/>
  <c r="K71" i="4"/>
  <c r="L70" i="4"/>
  <c r="K70" i="4"/>
  <c r="L69" i="4"/>
  <c r="K69" i="4"/>
  <c r="L68" i="4"/>
  <c r="K68" i="4"/>
  <c r="L67" i="4"/>
  <c r="K67" i="4"/>
  <c r="L66" i="4"/>
  <c r="K66" i="4"/>
  <c r="L65" i="4"/>
  <c r="K65" i="4"/>
  <c r="L64" i="4"/>
  <c r="K64" i="4"/>
  <c r="L63" i="4"/>
  <c r="K63" i="4"/>
  <c r="L62" i="4"/>
  <c r="K62" i="4"/>
  <c r="L61" i="4"/>
  <c r="K61" i="4"/>
  <c r="L60" i="4"/>
  <c r="K60" i="4"/>
  <c r="L59" i="4"/>
  <c r="K59" i="4"/>
  <c r="L58" i="4"/>
  <c r="K58" i="4"/>
  <c r="L57" i="4"/>
  <c r="K57" i="4"/>
  <c r="L56" i="4"/>
  <c r="K56" i="4"/>
  <c r="L55" i="4"/>
  <c r="K55" i="4"/>
  <c r="L54" i="4"/>
  <c r="K54" i="4"/>
  <c r="L53" i="4"/>
  <c r="K53" i="4"/>
  <c r="L52" i="4"/>
  <c r="K52" i="4"/>
  <c r="L51" i="4"/>
  <c r="K51" i="4"/>
  <c r="L50" i="4"/>
  <c r="K50" i="4"/>
  <c r="L49" i="4"/>
  <c r="K49" i="4"/>
  <c r="L48" i="4"/>
  <c r="K48" i="4"/>
  <c r="L47" i="4"/>
  <c r="K47" i="4"/>
  <c r="L46" i="4"/>
  <c r="K46" i="4"/>
  <c r="L45" i="4"/>
  <c r="K45" i="4"/>
  <c r="L44" i="4"/>
  <c r="K44" i="4"/>
  <c r="L43" i="4"/>
  <c r="K43" i="4"/>
  <c r="L42" i="4"/>
  <c r="K42" i="4"/>
  <c r="L41" i="4"/>
  <c r="K41" i="4"/>
  <c r="L40" i="4"/>
  <c r="K40" i="4"/>
  <c r="L39" i="4"/>
  <c r="K39" i="4"/>
  <c r="L38" i="4"/>
  <c r="K38" i="4"/>
  <c r="L37" i="4"/>
  <c r="K37" i="4"/>
  <c r="L36" i="4"/>
  <c r="K36" i="4"/>
  <c r="L35" i="4"/>
  <c r="K35" i="4"/>
  <c r="L34" i="4"/>
  <c r="K34" i="4"/>
  <c r="L33" i="4"/>
  <c r="K33" i="4"/>
  <c r="L32" i="4"/>
  <c r="K32" i="4"/>
  <c r="L31" i="4"/>
  <c r="K31" i="4"/>
  <c r="L30" i="4"/>
  <c r="K30" i="4"/>
  <c r="L29" i="4"/>
  <c r="K29" i="4"/>
  <c r="L28" i="4"/>
  <c r="K28" i="4"/>
  <c r="L27" i="4"/>
  <c r="K27" i="4"/>
  <c r="L26" i="4"/>
  <c r="K26" i="4"/>
  <c r="L25" i="4"/>
  <c r="K25" i="4"/>
  <c r="L24" i="4"/>
  <c r="K24" i="4"/>
  <c r="L23" i="4"/>
  <c r="K23" i="4"/>
  <c r="L22" i="4"/>
  <c r="K22" i="4"/>
  <c r="L21" i="4"/>
  <c r="K21" i="4"/>
  <c r="L20" i="4"/>
  <c r="K20" i="4"/>
  <c r="L19" i="4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N5" i="7" l="1"/>
  <c r="N4" i="7"/>
  <c r="I67" i="10"/>
  <c r="H67" i="10"/>
  <c r="G67" i="10"/>
  <c r="F67" i="10"/>
  <c r="E67" i="10"/>
  <c r="D67" i="10"/>
  <c r="C67" i="10"/>
  <c r="B67" i="10"/>
  <c r="I66" i="10"/>
  <c r="H66" i="10"/>
  <c r="G66" i="10"/>
  <c r="F66" i="10"/>
  <c r="E66" i="10"/>
  <c r="D66" i="10"/>
  <c r="C66" i="10"/>
  <c r="B66" i="10"/>
  <c r="I65" i="10"/>
  <c r="H65" i="10"/>
  <c r="G65" i="10"/>
  <c r="F65" i="10"/>
  <c r="E65" i="10"/>
  <c r="D65" i="10"/>
  <c r="C65" i="10"/>
  <c r="B65" i="10"/>
  <c r="I64" i="10"/>
  <c r="H64" i="10"/>
  <c r="G64" i="10"/>
  <c r="F64" i="10"/>
  <c r="E64" i="10"/>
  <c r="D64" i="10"/>
  <c r="C64" i="10"/>
  <c r="B64" i="10"/>
  <c r="I63" i="10"/>
  <c r="H63" i="10"/>
  <c r="G63" i="10"/>
  <c r="F63" i="10"/>
  <c r="E63" i="10"/>
  <c r="D63" i="10"/>
  <c r="C63" i="10"/>
  <c r="B63" i="10"/>
  <c r="I62" i="10"/>
  <c r="H62" i="10"/>
  <c r="G62" i="10"/>
  <c r="F62" i="10"/>
  <c r="E62" i="10"/>
  <c r="D62" i="10"/>
  <c r="C62" i="10"/>
  <c r="B62" i="10"/>
  <c r="I61" i="10"/>
  <c r="H61" i="10"/>
  <c r="G61" i="10"/>
  <c r="F61" i="10"/>
  <c r="E61" i="10"/>
  <c r="D61" i="10"/>
  <c r="C61" i="10"/>
  <c r="B61" i="10"/>
  <c r="I60" i="10"/>
  <c r="H60" i="10"/>
  <c r="G60" i="10"/>
  <c r="F60" i="10"/>
  <c r="E60" i="10"/>
  <c r="D60" i="10"/>
  <c r="C60" i="10"/>
  <c r="B60" i="10"/>
  <c r="I59" i="10"/>
  <c r="H59" i="10"/>
  <c r="G59" i="10"/>
  <c r="F59" i="10"/>
  <c r="E59" i="10"/>
  <c r="D59" i="10"/>
  <c r="C59" i="10"/>
  <c r="B59" i="10"/>
  <c r="I58" i="10"/>
  <c r="H58" i="10"/>
  <c r="G58" i="10"/>
  <c r="F58" i="10"/>
  <c r="E58" i="10"/>
  <c r="D58" i="10"/>
  <c r="C58" i="10"/>
  <c r="B58" i="10"/>
  <c r="I57" i="10"/>
  <c r="H57" i="10"/>
  <c r="G57" i="10"/>
  <c r="F57" i="10"/>
  <c r="E57" i="10"/>
  <c r="D57" i="10"/>
  <c r="C57" i="10"/>
  <c r="B57" i="10"/>
  <c r="I56" i="10"/>
  <c r="H56" i="10"/>
  <c r="G56" i="10"/>
  <c r="F56" i="10"/>
  <c r="E56" i="10"/>
  <c r="D56" i="10"/>
  <c r="C56" i="10"/>
  <c r="B56" i="10"/>
  <c r="I55" i="10"/>
  <c r="H55" i="10"/>
  <c r="G55" i="10"/>
  <c r="F55" i="10"/>
  <c r="E55" i="10"/>
  <c r="D55" i="10"/>
  <c r="C55" i="10"/>
  <c r="B55" i="10"/>
  <c r="I54" i="10"/>
  <c r="H54" i="10"/>
  <c r="G54" i="10"/>
  <c r="F54" i="10"/>
  <c r="E54" i="10"/>
  <c r="D54" i="10"/>
  <c r="C54" i="10"/>
  <c r="B54" i="10"/>
  <c r="I53" i="10"/>
  <c r="H53" i="10"/>
  <c r="G53" i="10"/>
  <c r="F53" i="10"/>
  <c r="E53" i="10"/>
  <c r="D53" i="10"/>
  <c r="C53" i="10"/>
  <c r="B53" i="10"/>
  <c r="I52" i="10"/>
  <c r="H52" i="10"/>
  <c r="G52" i="10"/>
  <c r="F52" i="10"/>
  <c r="E52" i="10"/>
  <c r="D52" i="10"/>
  <c r="C52" i="10"/>
  <c r="B52" i="10"/>
  <c r="I51" i="10"/>
  <c r="H51" i="10"/>
  <c r="G51" i="10"/>
  <c r="F51" i="10"/>
  <c r="E51" i="10"/>
  <c r="D51" i="10"/>
  <c r="C51" i="10"/>
  <c r="B51" i="10"/>
  <c r="I50" i="10"/>
  <c r="H50" i="10"/>
  <c r="G50" i="10"/>
  <c r="F50" i="10"/>
  <c r="E50" i="10"/>
  <c r="D50" i="10"/>
  <c r="C50" i="10"/>
  <c r="B50" i="10"/>
  <c r="I49" i="10"/>
  <c r="H49" i="10"/>
  <c r="G49" i="10"/>
  <c r="F49" i="10"/>
  <c r="E49" i="10"/>
  <c r="D49" i="10"/>
  <c r="C49" i="10"/>
  <c r="B49" i="10"/>
  <c r="I48" i="10"/>
  <c r="H48" i="10"/>
  <c r="G48" i="10"/>
  <c r="F48" i="10"/>
  <c r="E48" i="10"/>
  <c r="D48" i="10"/>
  <c r="C48" i="10"/>
  <c r="B48" i="10"/>
  <c r="I47" i="10"/>
  <c r="H47" i="10"/>
  <c r="G47" i="10"/>
  <c r="F47" i="10"/>
  <c r="E47" i="10"/>
  <c r="D47" i="10"/>
  <c r="C47" i="10"/>
  <c r="B47" i="10"/>
  <c r="I46" i="10"/>
  <c r="H46" i="10"/>
  <c r="G46" i="10"/>
  <c r="F46" i="10"/>
  <c r="E46" i="10"/>
  <c r="D46" i="10"/>
  <c r="C46" i="10"/>
  <c r="B46" i="10"/>
  <c r="I45" i="10"/>
  <c r="H45" i="10"/>
  <c r="G45" i="10"/>
  <c r="F45" i="10"/>
  <c r="E45" i="10"/>
  <c r="D45" i="10"/>
  <c r="C45" i="10"/>
  <c r="B45" i="10"/>
  <c r="I44" i="10"/>
  <c r="H44" i="10"/>
  <c r="G44" i="10"/>
  <c r="F44" i="10"/>
  <c r="E44" i="10"/>
  <c r="D44" i="10"/>
  <c r="C44" i="10"/>
  <c r="B44" i="10"/>
  <c r="I43" i="10"/>
  <c r="H43" i="10"/>
  <c r="G43" i="10"/>
  <c r="F43" i="10"/>
  <c r="E43" i="10"/>
  <c r="D43" i="10"/>
  <c r="C43" i="10"/>
  <c r="B43" i="10"/>
  <c r="I42" i="10"/>
  <c r="H42" i="10"/>
  <c r="G42" i="10"/>
  <c r="F42" i="10"/>
  <c r="E42" i="10"/>
  <c r="D42" i="10"/>
  <c r="C42" i="10"/>
  <c r="B42" i="10"/>
  <c r="I41" i="10"/>
  <c r="H41" i="10"/>
  <c r="G41" i="10"/>
  <c r="F41" i="10"/>
  <c r="E41" i="10"/>
  <c r="D41" i="10"/>
  <c r="C41" i="10"/>
  <c r="B41" i="10"/>
  <c r="I40" i="10"/>
  <c r="H40" i="10"/>
  <c r="G40" i="10"/>
  <c r="F40" i="10"/>
  <c r="E40" i="10"/>
  <c r="D40" i="10"/>
  <c r="C40" i="10"/>
  <c r="B40" i="10"/>
  <c r="I39" i="10"/>
  <c r="H39" i="10"/>
  <c r="G39" i="10"/>
  <c r="F39" i="10"/>
  <c r="E39" i="10"/>
  <c r="D39" i="10"/>
  <c r="C39" i="10"/>
  <c r="B39" i="10"/>
  <c r="I38" i="10"/>
  <c r="H38" i="10"/>
  <c r="G38" i="10"/>
  <c r="F38" i="10"/>
  <c r="E38" i="10"/>
  <c r="D38" i="10"/>
  <c r="C38" i="10"/>
  <c r="B38" i="10"/>
  <c r="I37" i="10"/>
  <c r="H37" i="10"/>
  <c r="G37" i="10"/>
  <c r="F37" i="10"/>
  <c r="E37" i="10"/>
  <c r="D37" i="10"/>
  <c r="C37" i="10"/>
  <c r="B37" i="10"/>
  <c r="I36" i="10"/>
  <c r="H36" i="10"/>
  <c r="G36" i="10"/>
  <c r="F36" i="10"/>
  <c r="E36" i="10"/>
  <c r="D36" i="10"/>
  <c r="C36" i="10"/>
  <c r="B36" i="10"/>
  <c r="I35" i="10"/>
  <c r="H35" i="10"/>
  <c r="G35" i="10"/>
  <c r="F35" i="10"/>
  <c r="E35" i="10"/>
  <c r="D35" i="10"/>
  <c r="C35" i="10"/>
  <c r="B35" i="10"/>
  <c r="I34" i="10"/>
  <c r="H34" i="10"/>
  <c r="G34" i="10"/>
  <c r="F34" i="10"/>
  <c r="E34" i="10"/>
  <c r="D34" i="10"/>
  <c r="C34" i="10"/>
  <c r="B34" i="10"/>
  <c r="I33" i="10"/>
  <c r="H33" i="10"/>
  <c r="G33" i="10"/>
  <c r="F33" i="10"/>
  <c r="E33" i="10"/>
  <c r="D33" i="10"/>
  <c r="C33" i="10"/>
  <c r="B33" i="10"/>
  <c r="I32" i="10"/>
  <c r="H32" i="10"/>
  <c r="G32" i="10"/>
  <c r="F32" i="10"/>
  <c r="E32" i="10"/>
  <c r="D32" i="10"/>
  <c r="C32" i="10"/>
  <c r="B32" i="10"/>
  <c r="I31" i="10"/>
  <c r="H31" i="10"/>
  <c r="G31" i="10"/>
  <c r="F31" i="10"/>
  <c r="E31" i="10"/>
  <c r="D31" i="10"/>
  <c r="C31" i="10"/>
  <c r="B31" i="10"/>
  <c r="I30" i="10"/>
  <c r="H30" i="10"/>
  <c r="G30" i="10"/>
  <c r="F30" i="10"/>
  <c r="E30" i="10"/>
  <c r="D30" i="10"/>
  <c r="C30" i="10"/>
  <c r="B30" i="10"/>
  <c r="I29" i="10"/>
  <c r="H29" i="10"/>
  <c r="G29" i="10"/>
  <c r="F29" i="10"/>
  <c r="E29" i="10"/>
  <c r="D29" i="10"/>
  <c r="C29" i="10"/>
  <c r="B29" i="10"/>
  <c r="I28" i="10"/>
  <c r="H28" i="10"/>
  <c r="G28" i="10"/>
  <c r="F28" i="10"/>
  <c r="E28" i="10"/>
  <c r="D28" i="10"/>
  <c r="C28" i="10"/>
  <c r="B28" i="10"/>
  <c r="I27" i="10"/>
  <c r="H27" i="10"/>
  <c r="G27" i="10"/>
  <c r="F27" i="10"/>
  <c r="E27" i="10"/>
  <c r="D27" i="10"/>
  <c r="C27" i="10"/>
  <c r="B27" i="10"/>
  <c r="I26" i="10"/>
  <c r="H26" i="10"/>
  <c r="G26" i="10"/>
  <c r="F26" i="10"/>
  <c r="E26" i="10"/>
  <c r="D26" i="10"/>
  <c r="C26" i="10"/>
  <c r="B26" i="10"/>
  <c r="I25" i="10"/>
  <c r="H25" i="10"/>
  <c r="G25" i="10"/>
  <c r="F25" i="10"/>
  <c r="E25" i="10"/>
  <c r="D25" i="10"/>
  <c r="C25" i="10"/>
  <c r="B25" i="10"/>
  <c r="I24" i="10"/>
  <c r="H24" i="10"/>
  <c r="G24" i="10"/>
  <c r="F24" i="10"/>
  <c r="E24" i="10"/>
  <c r="D24" i="10"/>
  <c r="C24" i="10"/>
  <c r="B24" i="10"/>
  <c r="I23" i="10"/>
  <c r="H23" i="10"/>
  <c r="G23" i="10"/>
  <c r="F23" i="10"/>
  <c r="E23" i="10"/>
  <c r="D23" i="10"/>
  <c r="C23" i="10"/>
  <c r="B23" i="10"/>
  <c r="I22" i="10"/>
  <c r="H22" i="10"/>
  <c r="G22" i="10"/>
  <c r="F22" i="10"/>
  <c r="E22" i="10"/>
  <c r="D22" i="10"/>
  <c r="C22" i="10"/>
  <c r="B22" i="10"/>
  <c r="I21" i="10"/>
  <c r="H21" i="10"/>
  <c r="G21" i="10"/>
  <c r="F21" i="10"/>
  <c r="E21" i="10"/>
  <c r="D21" i="10"/>
  <c r="C21" i="10"/>
  <c r="B21" i="10"/>
  <c r="I20" i="10"/>
  <c r="H20" i="10"/>
  <c r="G20" i="10"/>
  <c r="F20" i="10"/>
  <c r="E20" i="10"/>
  <c r="D20" i="10"/>
  <c r="C20" i="10"/>
  <c r="B20" i="10"/>
  <c r="I19" i="10"/>
  <c r="H19" i="10"/>
  <c r="G19" i="10"/>
  <c r="F19" i="10"/>
  <c r="E19" i="10"/>
  <c r="D19" i="10"/>
  <c r="C19" i="10"/>
  <c r="B19" i="10"/>
  <c r="I18" i="10"/>
  <c r="H18" i="10"/>
  <c r="G18" i="10"/>
  <c r="F18" i="10"/>
  <c r="E18" i="10"/>
  <c r="D18" i="10"/>
  <c r="C18" i="10"/>
  <c r="B18" i="10"/>
  <c r="I17" i="10"/>
  <c r="H17" i="10"/>
  <c r="G17" i="10"/>
  <c r="F17" i="10"/>
  <c r="E17" i="10"/>
  <c r="D17" i="10"/>
  <c r="C17" i="10"/>
  <c r="B17" i="10"/>
  <c r="I16" i="10"/>
  <c r="H16" i="10"/>
  <c r="G16" i="10"/>
  <c r="F16" i="10"/>
  <c r="E16" i="10"/>
  <c r="D16" i="10"/>
  <c r="C16" i="10"/>
  <c r="B16" i="10"/>
  <c r="I15" i="10"/>
  <c r="H15" i="10"/>
  <c r="G15" i="10"/>
  <c r="F15" i="10"/>
  <c r="E15" i="10"/>
  <c r="D15" i="10"/>
  <c r="C15" i="10"/>
  <c r="B15" i="10"/>
  <c r="I14" i="10"/>
  <c r="H14" i="10"/>
  <c r="G14" i="10"/>
  <c r="F14" i="10"/>
  <c r="E14" i="10"/>
  <c r="D14" i="10"/>
  <c r="C14" i="10"/>
  <c r="B14" i="10"/>
  <c r="I13" i="10"/>
  <c r="H13" i="10"/>
  <c r="G13" i="10"/>
  <c r="F13" i="10"/>
  <c r="E13" i="10"/>
  <c r="D13" i="10"/>
  <c r="C13" i="10"/>
  <c r="B13" i="10"/>
  <c r="I12" i="10"/>
  <c r="H12" i="10"/>
  <c r="G12" i="10"/>
  <c r="F12" i="10"/>
  <c r="E12" i="10"/>
  <c r="D12" i="10"/>
  <c r="C12" i="10"/>
  <c r="B12" i="10"/>
  <c r="I11" i="10"/>
  <c r="H11" i="10"/>
  <c r="G11" i="10"/>
  <c r="F11" i="10"/>
  <c r="E11" i="10"/>
  <c r="D11" i="10"/>
  <c r="C11" i="10"/>
  <c r="B11" i="10"/>
  <c r="I10" i="10"/>
  <c r="H10" i="10"/>
  <c r="G10" i="10"/>
  <c r="F10" i="10"/>
  <c r="E10" i="10"/>
  <c r="D10" i="10"/>
  <c r="C10" i="10"/>
  <c r="B10" i="10"/>
  <c r="I9" i="10"/>
  <c r="H9" i="10"/>
  <c r="G9" i="10"/>
  <c r="F9" i="10"/>
  <c r="E9" i="10"/>
  <c r="D9" i="10"/>
  <c r="C9" i="10"/>
  <c r="B9" i="10"/>
  <c r="I8" i="10"/>
  <c r="H8" i="10"/>
  <c r="G8" i="10"/>
  <c r="F8" i="10"/>
  <c r="E8" i="10"/>
  <c r="D8" i="10"/>
  <c r="C8" i="10"/>
  <c r="B8" i="10"/>
  <c r="I7" i="10"/>
  <c r="H7" i="10"/>
  <c r="G7" i="10"/>
  <c r="F7" i="10"/>
  <c r="E7" i="10"/>
  <c r="D7" i="10"/>
  <c r="C7" i="10"/>
  <c r="B7" i="10"/>
  <c r="I6" i="10"/>
  <c r="H6" i="10"/>
  <c r="G6" i="10"/>
  <c r="F6" i="10"/>
  <c r="E6" i="10"/>
  <c r="D6" i="10"/>
  <c r="C6" i="10"/>
  <c r="B6" i="10"/>
  <c r="I5" i="10"/>
  <c r="H5" i="10"/>
  <c r="G5" i="10"/>
  <c r="F5" i="10"/>
  <c r="E5" i="10"/>
  <c r="D5" i="10"/>
  <c r="C5" i="10"/>
  <c r="B5" i="10"/>
  <c r="I4" i="10"/>
  <c r="H4" i="10"/>
  <c r="G4" i="10"/>
  <c r="F4" i="10"/>
  <c r="E4" i="10"/>
  <c r="D4" i="10"/>
  <c r="C4" i="10"/>
  <c r="B4" i="10"/>
  <c r="M67" i="9"/>
  <c r="I67" i="9"/>
  <c r="H67" i="9"/>
  <c r="G67" i="9"/>
  <c r="F67" i="9"/>
  <c r="E67" i="9"/>
  <c r="D67" i="9"/>
  <c r="C67" i="9"/>
  <c r="M66" i="9"/>
  <c r="I66" i="9"/>
  <c r="H66" i="9"/>
  <c r="G66" i="9"/>
  <c r="F66" i="9"/>
  <c r="E66" i="9"/>
  <c r="D66" i="9"/>
  <c r="C66" i="9"/>
  <c r="M65" i="9"/>
  <c r="I65" i="9"/>
  <c r="H65" i="9"/>
  <c r="G65" i="9"/>
  <c r="F65" i="9"/>
  <c r="E65" i="9"/>
  <c r="D65" i="9"/>
  <c r="C65" i="9"/>
  <c r="M64" i="9"/>
  <c r="I64" i="9"/>
  <c r="H64" i="9"/>
  <c r="G64" i="9"/>
  <c r="F64" i="9"/>
  <c r="E64" i="9"/>
  <c r="D64" i="9"/>
  <c r="C64" i="9"/>
  <c r="M63" i="9"/>
  <c r="I63" i="9"/>
  <c r="H63" i="9"/>
  <c r="G63" i="9"/>
  <c r="F63" i="9"/>
  <c r="E63" i="9"/>
  <c r="D63" i="9"/>
  <c r="C63" i="9"/>
  <c r="M62" i="9"/>
  <c r="I62" i="9"/>
  <c r="H62" i="9"/>
  <c r="G62" i="9"/>
  <c r="F62" i="9"/>
  <c r="E62" i="9"/>
  <c r="D62" i="9"/>
  <c r="C62" i="9"/>
  <c r="M61" i="9"/>
  <c r="I61" i="9"/>
  <c r="H61" i="9"/>
  <c r="G61" i="9"/>
  <c r="F61" i="9"/>
  <c r="E61" i="9"/>
  <c r="D61" i="9"/>
  <c r="C61" i="9"/>
  <c r="M60" i="9"/>
  <c r="I60" i="9"/>
  <c r="H60" i="9"/>
  <c r="G60" i="9"/>
  <c r="F60" i="9"/>
  <c r="E60" i="9"/>
  <c r="D60" i="9"/>
  <c r="C60" i="9"/>
  <c r="M59" i="9"/>
  <c r="I59" i="9"/>
  <c r="H59" i="9"/>
  <c r="G59" i="9"/>
  <c r="F59" i="9"/>
  <c r="E59" i="9"/>
  <c r="D59" i="9"/>
  <c r="C59" i="9"/>
  <c r="M58" i="9"/>
  <c r="I58" i="9"/>
  <c r="H58" i="9"/>
  <c r="G58" i="9"/>
  <c r="F58" i="9"/>
  <c r="E58" i="9"/>
  <c r="D58" i="9"/>
  <c r="C58" i="9"/>
  <c r="M57" i="9"/>
  <c r="I57" i="9"/>
  <c r="H57" i="9"/>
  <c r="G57" i="9"/>
  <c r="F57" i="9"/>
  <c r="E57" i="9"/>
  <c r="D57" i="9"/>
  <c r="C57" i="9"/>
  <c r="M56" i="9"/>
  <c r="I56" i="9"/>
  <c r="H56" i="9"/>
  <c r="G56" i="9"/>
  <c r="F56" i="9"/>
  <c r="E56" i="9"/>
  <c r="D56" i="9"/>
  <c r="C56" i="9"/>
  <c r="M55" i="9"/>
  <c r="I55" i="9"/>
  <c r="H55" i="9"/>
  <c r="G55" i="9"/>
  <c r="F55" i="9"/>
  <c r="E55" i="9"/>
  <c r="D55" i="9"/>
  <c r="C55" i="9"/>
  <c r="M54" i="9"/>
  <c r="I54" i="9"/>
  <c r="H54" i="9"/>
  <c r="G54" i="9"/>
  <c r="F54" i="9"/>
  <c r="E54" i="9"/>
  <c r="D54" i="9"/>
  <c r="C54" i="9"/>
  <c r="M53" i="9"/>
  <c r="I53" i="9"/>
  <c r="H53" i="9"/>
  <c r="G53" i="9"/>
  <c r="F53" i="9"/>
  <c r="E53" i="9"/>
  <c r="D53" i="9"/>
  <c r="C53" i="9"/>
  <c r="M52" i="9"/>
  <c r="I52" i="9"/>
  <c r="H52" i="9"/>
  <c r="G52" i="9"/>
  <c r="F52" i="9"/>
  <c r="E52" i="9"/>
  <c r="D52" i="9"/>
  <c r="C52" i="9"/>
  <c r="M51" i="9"/>
  <c r="I51" i="9"/>
  <c r="H51" i="9"/>
  <c r="G51" i="9"/>
  <c r="F51" i="9"/>
  <c r="E51" i="9"/>
  <c r="D51" i="9"/>
  <c r="C51" i="9"/>
  <c r="M50" i="9"/>
  <c r="I50" i="9"/>
  <c r="H50" i="9"/>
  <c r="G50" i="9"/>
  <c r="F50" i="9"/>
  <c r="E50" i="9"/>
  <c r="D50" i="9"/>
  <c r="C50" i="9"/>
  <c r="M49" i="9"/>
  <c r="I49" i="9"/>
  <c r="H49" i="9"/>
  <c r="G49" i="9"/>
  <c r="F49" i="9"/>
  <c r="E49" i="9"/>
  <c r="D49" i="9"/>
  <c r="C49" i="9"/>
  <c r="M48" i="9"/>
  <c r="I48" i="9"/>
  <c r="H48" i="9"/>
  <c r="G48" i="9"/>
  <c r="F48" i="9"/>
  <c r="E48" i="9"/>
  <c r="D48" i="9"/>
  <c r="C48" i="9"/>
  <c r="M47" i="9"/>
  <c r="I47" i="9"/>
  <c r="H47" i="9"/>
  <c r="G47" i="9"/>
  <c r="F47" i="9"/>
  <c r="E47" i="9"/>
  <c r="D47" i="9"/>
  <c r="C47" i="9"/>
  <c r="B47" i="9"/>
  <c r="M46" i="9"/>
  <c r="I46" i="9"/>
  <c r="H46" i="9"/>
  <c r="G46" i="9"/>
  <c r="F46" i="9"/>
  <c r="E46" i="9"/>
  <c r="D46" i="9"/>
  <c r="C46" i="9"/>
  <c r="M45" i="9"/>
  <c r="I45" i="9"/>
  <c r="H45" i="9"/>
  <c r="G45" i="9"/>
  <c r="F45" i="9"/>
  <c r="E45" i="9"/>
  <c r="D45" i="9"/>
  <c r="C45" i="9"/>
  <c r="M44" i="9"/>
  <c r="I44" i="9"/>
  <c r="H44" i="9"/>
  <c r="G44" i="9"/>
  <c r="F44" i="9"/>
  <c r="E44" i="9"/>
  <c r="D44" i="9"/>
  <c r="C44" i="9"/>
  <c r="M43" i="9"/>
  <c r="I43" i="9"/>
  <c r="H43" i="9"/>
  <c r="G43" i="9"/>
  <c r="F43" i="9"/>
  <c r="E43" i="9"/>
  <c r="D43" i="9"/>
  <c r="C43" i="9"/>
  <c r="M42" i="9"/>
  <c r="I42" i="9"/>
  <c r="H42" i="9"/>
  <c r="G42" i="9"/>
  <c r="F42" i="9"/>
  <c r="E42" i="9"/>
  <c r="D42" i="9"/>
  <c r="C42" i="9"/>
  <c r="M41" i="9"/>
  <c r="I41" i="9"/>
  <c r="H41" i="9"/>
  <c r="G41" i="9"/>
  <c r="F41" i="9"/>
  <c r="E41" i="9"/>
  <c r="D41" i="9"/>
  <c r="C41" i="9"/>
  <c r="M40" i="9"/>
  <c r="I40" i="9"/>
  <c r="H40" i="9"/>
  <c r="G40" i="9"/>
  <c r="F40" i="9"/>
  <c r="E40" i="9"/>
  <c r="D40" i="9"/>
  <c r="C40" i="9"/>
  <c r="M39" i="9"/>
  <c r="I39" i="9"/>
  <c r="H39" i="9"/>
  <c r="G39" i="9"/>
  <c r="F39" i="9"/>
  <c r="E39" i="9"/>
  <c r="D39" i="9"/>
  <c r="C39" i="9"/>
  <c r="M38" i="9"/>
  <c r="I38" i="9"/>
  <c r="H38" i="9"/>
  <c r="G38" i="9"/>
  <c r="F38" i="9"/>
  <c r="E38" i="9"/>
  <c r="D38" i="9"/>
  <c r="C38" i="9"/>
  <c r="M37" i="9"/>
  <c r="I37" i="9"/>
  <c r="H37" i="9"/>
  <c r="G37" i="9"/>
  <c r="F37" i="9"/>
  <c r="E37" i="9"/>
  <c r="D37" i="9"/>
  <c r="C37" i="9"/>
  <c r="M36" i="9"/>
  <c r="I36" i="9"/>
  <c r="H36" i="9"/>
  <c r="G36" i="9"/>
  <c r="F36" i="9"/>
  <c r="E36" i="9"/>
  <c r="D36" i="9"/>
  <c r="C36" i="9"/>
  <c r="M35" i="9"/>
  <c r="I35" i="9"/>
  <c r="H35" i="9"/>
  <c r="G35" i="9"/>
  <c r="F35" i="9"/>
  <c r="E35" i="9"/>
  <c r="D35" i="9"/>
  <c r="C35" i="9"/>
  <c r="M34" i="9"/>
  <c r="I34" i="9"/>
  <c r="H34" i="9"/>
  <c r="G34" i="9"/>
  <c r="F34" i="9"/>
  <c r="E34" i="9"/>
  <c r="D34" i="9"/>
  <c r="C34" i="9"/>
  <c r="M33" i="9"/>
  <c r="I33" i="9"/>
  <c r="H33" i="9"/>
  <c r="G33" i="9"/>
  <c r="F33" i="9"/>
  <c r="E33" i="9"/>
  <c r="D33" i="9"/>
  <c r="C33" i="9"/>
  <c r="M32" i="9"/>
  <c r="I32" i="9"/>
  <c r="H32" i="9"/>
  <c r="G32" i="9"/>
  <c r="F32" i="9"/>
  <c r="E32" i="9"/>
  <c r="D32" i="9"/>
  <c r="C32" i="9"/>
  <c r="M31" i="9"/>
  <c r="I31" i="9"/>
  <c r="H31" i="9"/>
  <c r="G31" i="9"/>
  <c r="F31" i="9"/>
  <c r="E31" i="9"/>
  <c r="D31" i="9"/>
  <c r="C31" i="9"/>
  <c r="M30" i="9"/>
  <c r="I30" i="9"/>
  <c r="H30" i="9"/>
  <c r="G30" i="9"/>
  <c r="F30" i="9"/>
  <c r="E30" i="9"/>
  <c r="D30" i="9"/>
  <c r="C30" i="9"/>
  <c r="M29" i="9"/>
  <c r="I29" i="9"/>
  <c r="H29" i="9"/>
  <c r="G29" i="9"/>
  <c r="F29" i="9"/>
  <c r="E29" i="9"/>
  <c r="D29" i="9"/>
  <c r="C29" i="9"/>
  <c r="M28" i="9"/>
  <c r="I28" i="9"/>
  <c r="H28" i="9"/>
  <c r="G28" i="9"/>
  <c r="F28" i="9"/>
  <c r="E28" i="9"/>
  <c r="D28" i="9"/>
  <c r="C28" i="9"/>
  <c r="M27" i="9"/>
  <c r="I27" i="9"/>
  <c r="H27" i="9"/>
  <c r="G27" i="9"/>
  <c r="F27" i="9"/>
  <c r="E27" i="9"/>
  <c r="D27" i="9"/>
  <c r="C27" i="9"/>
  <c r="M26" i="9"/>
  <c r="I26" i="9"/>
  <c r="H26" i="9"/>
  <c r="G26" i="9"/>
  <c r="F26" i="9"/>
  <c r="E26" i="9"/>
  <c r="D26" i="9"/>
  <c r="C26" i="9"/>
  <c r="M25" i="9"/>
  <c r="I25" i="9"/>
  <c r="H25" i="9"/>
  <c r="G25" i="9"/>
  <c r="F25" i="9"/>
  <c r="E25" i="9"/>
  <c r="D25" i="9"/>
  <c r="C25" i="9"/>
  <c r="M24" i="9"/>
  <c r="I24" i="9"/>
  <c r="H24" i="9"/>
  <c r="G24" i="9"/>
  <c r="F24" i="9"/>
  <c r="E24" i="9"/>
  <c r="D24" i="9"/>
  <c r="C24" i="9"/>
  <c r="M23" i="9"/>
  <c r="I23" i="9"/>
  <c r="H23" i="9"/>
  <c r="G23" i="9"/>
  <c r="F23" i="9"/>
  <c r="E23" i="9"/>
  <c r="D23" i="9"/>
  <c r="C23" i="9"/>
  <c r="M22" i="9"/>
  <c r="I22" i="9"/>
  <c r="H22" i="9"/>
  <c r="G22" i="9"/>
  <c r="F22" i="9"/>
  <c r="E22" i="9"/>
  <c r="D22" i="9"/>
  <c r="C22" i="9"/>
  <c r="M21" i="9"/>
  <c r="I21" i="9"/>
  <c r="H21" i="9"/>
  <c r="G21" i="9"/>
  <c r="F21" i="9"/>
  <c r="E21" i="9"/>
  <c r="D21" i="9"/>
  <c r="C21" i="9"/>
  <c r="M20" i="9"/>
  <c r="I20" i="9"/>
  <c r="H20" i="9"/>
  <c r="G20" i="9"/>
  <c r="F20" i="9"/>
  <c r="E20" i="9"/>
  <c r="D20" i="9"/>
  <c r="C20" i="9"/>
  <c r="M19" i="9"/>
  <c r="I19" i="9"/>
  <c r="H19" i="9"/>
  <c r="G19" i="9"/>
  <c r="F19" i="9"/>
  <c r="E19" i="9"/>
  <c r="D19" i="9"/>
  <c r="C19" i="9"/>
  <c r="M18" i="9"/>
  <c r="I18" i="9"/>
  <c r="H18" i="9"/>
  <c r="G18" i="9"/>
  <c r="F18" i="9"/>
  <c r="E18" i="9"/>
  <c r="D18" i="9"/>
  <c r="C18" i="9"/>
  <c r="M17" i="9"/>
  <c r="I17" i="9"/>
  <c r="H17" i="9"/>
  <c r="G17" i="9"/>
  <c r="F17" i="9"/>
  <c r="E17" i="9"/>
  <c r="D17" i="9"/>
  <c r="C17" i="9"/>
  <c r="M16" i="9"/>
  <c r="I16" i="9"/>
  <c r="H16" i="9"/>
  <c r="G16" i="9"/>
  <c r="F16" i="9"/>
  <c r="E16" i="9"/>
  <c r="D16" i="9"/>
  <c r="C16" i="9"/>
  <c r="M15" i="9"/>
  <c r="I15" i="9"/>
  <c r="H15" i="9"/>
  <c r="G15" i="9"/>
  <c r="F15" i="9"/>
  <c r="E15" i="9"/>
  <c r="D15" i="9"/>
  <c r="C15" i="9"/>
  <c r="M14" i="9"/>
  <c r="I14" i="9"/>
  <c r="H14" i="9"/>
  <c r="G14" i="9"/>
  <c r="F14" i="9"/>
  <c r="D14" i="9"/>
  <c r="C14" i="9"/>
  <c r="M13" i="9"/>
  <c r="I13" i="9"/>
  <c r="H13" i="9"/>
  <c r="G13" i="9"/>
  <c r="F13" i="9"/>
  <c r="E13" i="9"/>
  <c r="D13" i="9"/>
  <c r="C13" i="9"/>
  <c r="M12" i="9"/>
  <c r="I12" i="9"/>
  <c r="H12" i="9"/>
  <c r="G12" i="9"/>
  <c r="F12" i="9"/>
  <c r="E12" i="9"/>
  <c r="D12" i="9"/>
  <c r="C12" i="9"/>
  <c r="M11" i="9"/>
  <c r="I11" i="9"/>
  <c r="H11" i="9"/>
  <c r="G11" i="9"/>
  <c r="F11" i="9"/>
  <c r="E11" i="9"/>
  <c r="D11" i="9"/>
  <c r="C11" i="9"/>
  <c r="M10" i="9"/>
  <c r="I10" i="9"/>
  <c r="H10" i="9"/>
  <c r="G10" i="9"/>
  <c r="F10" i="9"/>
  <c r="E10" i="9"/>
  <c r="D10" i="9"/>
  <c r="C10" i="9"/>
  <c r="M9" i="9"/>
  <c r="I9" i="9"/>
  <c r="H9" i="9"/>
  <c r="G9" i="9"/>
  <c r="F9" i="9"/>
  <c r="E9" i="9"/>
  <c r="D9" i="9"/>
  <c r="C9" i="9"/>
  <c r="M8" i="9"/>
  <c r="I8" i="9"/>
  <c r="H8" i="9"/>
  <c r="G8" i="9"/>
  <c r="F8" i="9"/>
  <c r="E8" i="9"/>
  <c r="D8" i="9"/>
  <c r="C8" i="9"/>
  <c r="M7" i="9"/>
  <c r="I7" i="9"/>
  <c r="H7" i="9"/>
  <c r="G7" i="9"/>
  <c r="F7" i="9"/>
  <c r="E7" i="9"/>
  <c r="D7" i="9"/>
  <c r="C7" i="9"/>
  <c r="M6" i="9"/>
  <c r="I6" i="9"/>
  <c r="H6" i="9"/>
  <c r="G6" i="9"/>
  <c r="F6" i="9"/>
  <c r="E6" i="9"/>
  <c r="D6" i="9"/>
  <c r="C6" i="9"/>
  <c r="M5" i="9"/>
  <c r="I5" i="9"/>
  <c r="H5" i="9"/>
  <c r="G5" i="9"/>
  <c r="F5" i="9"/>
  <c r="E5" i="9"/>
  <c r="D5" i="9"/>
  <c r="C5" i="9"/>
  <c r="M4" i="9"/>
  <c r="I4" i="9"/>
  <c r="H4" i="9"/>
  <c r="G4" i="9"/>
  <c r="F4" i="9"/>
  <c r="E4" i="9"/>
  <c r="D4" i="9"/>
  <c r="C4" i="9"/>
  <c r="K49" i="10"/>
  <c r="K21" i="10"/>
  <c r="K19" i="10"/>
  <c r="K66" i="10"/>
  <c r="A66" i="10"/>
  <c r="A64" i="10"/>
  <c r="A62" i="10"/>
  <c r="K58" i="10"/>
  <c r="A58" i="10"/>
  <c r="A56" i="10"/>
  <c r="A54" i="10"/>
  <c r="A50" i="10"/>
  <c r="A48" i="10"/>
  <c r="A46" i="10"/>
  <c r="A42" i="10"/>
  <c r="K40" i="10"/>
  <c r="K38" i="10"/>
  <c r="A38" i="10"/>
  <c r="A34" i="10"/>
  <c r="A32" i="10"/>
  <c r="A30" i="10"/>
  <c r="K26" i="10"/>
  <c r="A26" i="10"/>
  <c r="K24" i="10"/>
  <c r="K22" i="10"/>
  <c r="A22" i="10"/>
  <c r="A18" i="10"/>
  <c r="K17" i="10"/>
  <c r="A14" i="10"/>
  <c r="K10" i="10"/>
  <c r="A10" i="10"/>
  <c r="K8" i="10"/>
  <c r="K6" i="10"/>
  <c r="A6" i="10"/>
  <c r="N3" i="7"/>
  <c r="B67" i="9"/>
  <c r="K66" i="9"/>
  <c r="K65" i="9"/>
  <c r="B64" i="9"/>
  <c r="B63" i="9"/>
  <c r="A63" i="9"/>
  <c r="B62" i="9"/>
  <c r="B60" i="9"/>
  <c r="J59" i="9"/>
  <c r="B58" i="9"/>
  <c r="B56" i="9"/>
  <c r="J55" i="9"/>
  <c r="B54" i="9"/>
  <c r="B52" i="9"/>
  <c r="B51" i="9"/>
  <c r="J50" i="9"/>
  <c r="B48" i="9"/>
  <c r="A47" i="9"/>
  <c r="B46" i="9"/>
  <c r="J45" i="9"/>
  <c r="B44" i="9"/>
  <c r="B43" i="9"/>
  <c r="A43" i="9"/>
  <c r="B42" i="9"/>
  <c r="A41" i="9"/>
  <c r="K40" i="9"/>
  <c r="A39" i="9"/>
  <c r="B38" i="9"/>
  <c r="B37" i="9"/>
  <c r="B36" i="9"/>
  <c r="K35" i="9"/>
  <c r="B34" i="9"/>
  <c r="K33" i="9"/>
  <c r="B32" i="9"/>
  <c r="K31" i="9"/>
  <c r="A31" i="9"/>
  <c r="B30" i="9"/>
  <c r="B29" i="9"/>
  <c r="B28" i="9"/>
  <c r="B27" i="9"/>
  <c r="J26" i="9"/>
  <c r="A25" i="9"/>
  <c r="B24" i="9"/>
  <c r="A23" i="9"/>
  <c r="B22" i="9"/>
  <c r="B21" i="9"/>
  <c r="B20" i="9"/>
  <c r="K19" i="9"/>
  <c r="B18" i="9"/>
  <c r="K17" i="9"/>
  <c r="B16" i="9"/>
  <c r="K15" i="9"/>
  <c r="B14" i="9"/>
  <c r="B13" i="9"/>
  <c r="J12" i="9"/>
  <c r="B11" i="9"/>
  <c r="A11" i="9"/>
  <c r="J10" i="9"/>
  <c r="A9" i="9"/>
  <c r="B8" i="9"/>
  <c r="A7" i="9"/>
  <c r="B6" i="9"/>
  <c r="J5" i="9"/>
  <c r="B4" i="9"/>
  <c r="M22" i="4" l="1"/>
  <c r="M157" i="4"/>
  <c r="M35" i="4"/>
  <c r="J14" i="10"/>
  <c r="M78" i="4"/>
  <c r="J18" i="10"/>
  <c r="J33" i="10"/>
  <c r="M97" i="4"/>
  <c r="M172" i="4"/>
  <c r="M16" i="4"/>
  <c r="P16" i="4" s="1"/>
  <c r="M24" i="4"/>
  <c r="P24" i="4" s="1"/>
  <c r="M34" i="4"/>
  <c r="M58" i="4"/>
  <c r="J9" i="10"/>
  <c r="J37" i="10"/>
  <c r="M101" i="4"/>
  <c r="J25" i="10"/>
  <c r="M89" i="4"/>
  <c r="J16" i="10"/>
  <c r="J57" i="10"/>
  <c r="M121" i="4"/>
  <c r="M17" i="4"/>
  <c r="M40" i="4"/>
  <c r="V40" i="4" s="1"/>
  <c r="W40" i="4" s="1"/>
  <c r="M64" i="4"/>
  <c r="M183" i="4"/>
  <c r="M185" i="4"/>
  <c r="J6" i="10"/>
  <c r="M70" i="4"/>
  <c r="M14" i="4"/>
  <c r="M59" i="4"/>
  <c r="J11" i="10"/>
  <c r="M75" i="4"/>
  <c r="J42" i="10"/>
  <c r="M106" i="4"/>
  <c r="J50" i="10"/>
  <c r="J65" i="10"/>
  <c r="M169" i="4"/>
  <c r="M10" i="4"/>
  <c r="M19" i="4"/>
  <c r="M188" i="4"/>
  <c r="O6" i="10"/>
  <c r="T106" i="4"/>
  <c r="K42" i="10"/>
  <c r="X42" i="10" s="1"/>
  <c r="B19" i="9"/>
  <c r="B59" i="9"/>
  <c r="A15" i="9"/>
  <c r="B25" i="9"/>
  <c r="A27" i="9"/>
  <c r="A59" i="9"/>
  <c r="B23" i="9"/>
  <c r="K53" i="9"/>
  <c r="B53" i="9"/>
  <c r="K38" i="9"/>
  <c r="B9" i="9"/>
  <c r="B10" i="9"/>
  <c r="B12" i="9"/>
  <c r="B45" i="9"/>
  <c r="B66" i="9"/>
  <c r="J33" i="9"/>
  <c r="B17" i="9"/>
  <c r="A19" i="9"/>
  <c r="A35" i="9"/>
  <c r="A51" i="9"/>
  <c r="J57" i="9"/>
  <c r="B57" i="9"/>
  <c r="A67" i="9"/>
  <c r="K4" i="9"/>
  <c r="K44" i="9"/>
  <c r="B31" i="9"/>
  <c r="B33" i="9"/>
  <c r="B35" i="9"/>
  <c r="B39" i="9"/>
  <c r="B40" i="9"/>
  <c r="B50" i="9"/>
  <c r="B55" i="9"/>
  <c r="B65" i="9"/>
  <c r="A49" i="9"/>
  <c r="B49" i="9"/>
  <c r="B7" i="9"/>
  <c r="A55" i="9"/>
  <c r="K61" i="9"/>
  <c r="B61" i="9"/>
  <c r="M43" i="5"/>
  <c r="J19" i="9"/>
  <c r="N19" i="9" s="1"/>
  <c r="K59" i="9"/>
  <c r="P59" i="9" s="1"/>
  <c r="B5" i="9"/>
  <c r="B15" i="9"/>
  <c r="B26" i="9"/>
  <c r="B41" i="9"/>
  <c r="A8" i="9"/>
  <c r="K8" i="9"/>
  <c r="A24" i="9"/>
  <c r="J24" i="9"/>
  <c r="K29" i="9"/>
  <c r="J29" i="9"/>
  <c r="J37" i="9"/>
  <c r="A64" i="9"/>
  <c r="K64" i="9"/>
  <c r="J64" i="9"/>
  <c r="U37" i="5"/>
  <c r="A6" i="9"/>
  <c r="K11" i="9"/>
  <c r="J11" i="9"/>
  <c r="N11" i="9" s="1"/>
  <c r="A14" i="9"/>
  <c r="J14" i="9"/>
  <c r="A17" i="9"/>
  <c r="A22" i="9"/>
  <c r="K27" i="9"/>
  <c r="J27" i="9"/>
  <c r="A30" i="9"/>
  <c r="J30" i="9"/>
  <c r="A33" i="9"/>
  <c r="A38" i="9"/>
  <c r="K43" i="9"/>
  <c r="J43" i="9"/>
  <c r="N43" i="9" s="1"/>
  <c r="A46" i="9"/>
  <c r="K51" i="9"/>
  <c r="J51" i="9"/>
  <c r="A54" i="9"/>
  <c r="J54" i="9"/>
  <c r="A57" i="9"/>
  <c r="A62" i="9"/>
  <c r="K62" i="9"/>
  <c r="J62" i="9"/>
  <c r="A65" i="9"/>
  <c r="K67" i="9"/>
  <c r="J15" i="9"/>
  <c r="N15" i="9" s="1"/>
  <c r="J35" i="9"/>
  <c r="N35" i="9" s="1"/>
  <c r="U109" i="5"/>
  <c r="J61" i="9"/>
  <c r="J13" i="9"/>
  <c r="K21" i="9"/>
  <c r="J21" i="9"/>
  <c r="N21" i="9" s="1"/>
  <c r="A48" i="9"/>
  <c r="T49" i="5"/>
  <c r="A4" i="9"/>
  <c r="J4" i="9"/>
  <c r="N4" i="9" s="1"/>
  <c r="J9" i="9"/>
  <c r="A20" i="9"/>
  <c r="J20" i="9"/>
  <c r="K25" i="9"/>
  <c r="A44" i="9"/>
  <c r="J44" i="9"/>
  <c r="N44" i="9" s="1"/>
  <c r="A52" i="9"/>
  <c r="K52" i="9"/>
  <c r="A60" i="9"/>
  <c r="K60" i="9"/>
  <c r="J60" i="9"/>
  <c r="J6" i="9"/>
  <c r="J52" i="9"/>
  <c r="T53" i="5"/>
  <c r="A16" i="9"/>
  <c r="K16" i="9"/>
  <c r="J16" i="9"/>
  <c r="A32" i="9"/>
  <c r="J32" i="9"/>
  <c r="A40" i="9"/>
  <c r="J40" i="9"/>
  <c r="N40" i="9" s="1"/>
  <c r="A56" i="9"/>
  <c r="J56" i="9"/>
  <c r="A12" i="9"/>
  <c r="K12" i="9"/>
  <c r="N12" i="9" s="1"/>
  <c r="A28" i="9"/>
  <c r="K28" i="9"/>
  <c r="A36" i="9"/>
  <c r="J36" i="9"/>
  <c r="K49" i="9"/>
  <c r="J49" i="9"/>
  <c r="T15" i="5"/>
  <c r="U15" i="5"/>
  <c r="M15" i="5"/>
  <c r="T31" i="5"/>
  <c r="M34" i="5"/>
  <c r="A5" i="9"/>
  <c r="K7" i="9"/>
  <c r="J7" i="9"/>
  <c r="A10" i="9"/>
  <c r="K10" i="9"/>
  <c r="N10" i="9" s="1"/>
  <c r="A13" i="9"/>
  <c r="A18" i="9"/>
  <c r="J18" i="9"/>
  <c r="A21" i="9"/>
  <c r="K23" i="9"/>
  <c r="A26" i="9"/>
  <c r="K26" i="9"/>
  <c r="N26" i="9" s="1"/>
  <c r="A29" i="9"/>
  <c r="A34" i="9"/>
  <c r="K34" i="9"/>
  <c r="J34" i="9"/>
  <c r="A37" i="9"/>
  <c r="J39" i="9"/>
  <c r="A42" i="9"/>
  <c r="J42" i="9"/>
  <c r="A45" i="9"/>
  <c r="K47" i="9"/>
  <c r="J47" i="9"/>
  <c r="A50" i="9"/>
  <c r="A53" i="9"/>
  <c r="A58" i="9"/>
  <c r="K58" i="9"/>
  <c r="A61" i="9"/>
  <c r="K63" i="9"/>
  <c r="J63" i="9"/>
  <c r="A66" i="9"/>
  <c r="J66" i="9"/>
  <c r="N66" i="9" s="1"/>
  <c r="J8" i="9"/>
  <c r="N8" i="9" s="1"/>
  <c r="J17" i="9"/>
  <c r="N17" i="9" s="1"/>
  <c r="J28" i="9"/>
  <c r="N28" i="9" s="1"/>
  <c r="K42" i="9"/>
  <c r="J48" i="9"/>
  <c r="J53" i="9"/>
  <c r="N53" i="9" s="1"/>
  <c r="K4" i="10"/>
  <c r="A4" i="10"/>
  <c r="A52" i="10"/>
  <c r="K52" i="10"/>
  <c r="T16" i="4"/>
  <c r="U16" i="4"/>
  <c r="K20" i="10"/>
  <c r="A20" i="10"/>
  <c r="K36" i="10"/>
  <c r="A36" i="10"/>
  <c r="A39" i="10"/>
  <c r="K39" i="10"/>
  <c r="A55" i="10"/>
  <c r="K55" i="10"/>
  <c r="M160" i="4"/>
  <c r="M15" i="4"/>
  <c r="U31" i="4"/>
  <c r="A12" i="10"/>
  <c r="K12" i="10"/>
  <c r="A15" i="10"/>
  <c r="K28" i="10"/>
  <c r="U92" i="4"/>
  <c r="A28" i="10"/>
  <c r="A31" i="10"/>
  <c r="K31" i="10"/>
  <c r="A44" i="10"/>
  <c r="K44" i="10"/>
  <c r="A47" i="10"/>
  <c r="A60" i="10"/>
  <c r="A63" i="10"/>
  <c r="T24" i="4"/>
  <c r="U24" i="4"/>
  <c r="M39" i="4"/>
  <c r="A7" i="10"/>
  <c r="K7" i="10"/>
  <c r="A23" i="10"/>
  <c r="K23" i="10"/>
  <c r="M138" i="4"/>
  <c r="M163" i="4"/>
  <c r="T40" i="4"/>
  <c r="U40" i="4"/>
  <c r="T64" i="4"/>
  <c r="U64" i="4"/>
  <c r="T157" i="4"/>
  <c r="U157" i="4"/>
  <c r="M61" i="4"/>
  <c r="A5" i="10"/>
  <c r="K5" i="10"/>
  <c r="A8" i="10"/>
  <c r="A13" i="10"/>
  <c r="A16" i="10"/>
  <c r="A21" i="10"/>
  <c r="A24" i="10"/>
  <c r="A29" i="10"/>
  <c r="K29" i="10"/>
  <c r="K34" i="10"/>
  <c r="A37" i="10"/>
  <c r="U101" i="4"/>
  <c r="A40" i="10"/>
  <c r="U106" i="4"/>
  <c r="A45" i="10"/>
  <c r="K45" i="10"/>
  <c r="A53" i="10"/>
  <c r="K53" i="10"/>
  <c r="A61" i="10"/>
  <c r="K61" i="10"/>
  <c r="T17" i="4"/>
  <c r="M25" i="4"/>
  <c r="M27" i="4"/>
  <c r="M46" i="4"/>
  <c r="M74" i="4"/>
  <c r="K16" i="10"/>
  <c r="M86" i="4"/>
  <c r="M90" i="4"/>
  <c r="M102" i="4"/>
  <c r="M114" i="4"/>
  <c r="M67" i="4"/>
  <c r="A19" i="10"/>
  <c r="A27" i="10"/>
  <c r="K27" i="10"/>
  <c r="K32" i="10"/>
  <c r="A35" i="10"/>
  <c r="K35" i="10"/>
  <c r="A43" i="10"/>
  <c r="K43" i="10"/>
  <c r="K48" i="10"/>
  <c r="A51" i="10"/>
  <c r="K56" i="10"/>
  <c r="M120" i="4"/>
  <c r="A59" i="10"/>
  <c r="K59" i="10"/>
  <c r="K64" i="10"/>
  <c r="A67" i="10"/>
  <c r="K67" i="10"/>
  <c r="M152" i="4"/>
  <c r="M158" i="4"/>
  <c r="M184" i="4"/>
  <c r="M18" i="4"/>
  <c r="M38" i="4"/>
  <c r="M104" i="4"/>
  <c r="M122" i="4"/>
  <c r="M141" i="4"/>
  <c r="A11" i="10"/>
  <c r="M41" i="4"/>
  <c r="M49" i="4"/>
  <c r="M65" i="4"/>
  <c r="A9" i="10"/>
  <c r="M73" i="4"/>
  <c r="A17" i="10"/>
  <c r="M81" i="4"/>
  <c r="A25" i="10"/>
  <c r="K30" i="10"/>
  <c r="A33" i="10"/>
  <c r="A41" i="10"/>
  <c r="K46" i="10"/>
  <c r="A49" i="10"/>
  <c r="K54" i="10"/>
  <c r="A57" i="10"/>
  <c r="K62" i="10"/>
  <c r="A65" i="10"/>
  <c r="M129" i="4"/>
  <c r="M143" i="4"/>
  <c r="U172" i="4"/>
  <c r="U188" i="4"/>
  <c r="M29" i="4"/>
  <c r="M42" i="4"/>
  <c r="M51" i="4"/>
  <c r="M66" i="4"/>
  <c r="K18" i="10"/>
  <c r="M88" i="4"/>
  <c r="K41" i="10"/>
  <c r="M130" i="4"/>
  <c r="M149" i="4"/>
  <c r="M155" i="4"/>
  <c r="T46" i="4"/>
  <c r="U112" i="4"/>
  <c r="U18" i="4"/>
  <c r="U34" i="4"/>
  <c r="T34" i="4"/>
  <c r="T92" i="4"/>
  <c r="U22" i="4"/>
  <c r="T22" i="4"/>
  <c r="U70" i="4"/>
  <c r="T70" i="4"/>
  <c r="U14" i="4"/>
  <c r="T14" i="4"/>
  <c r="P64" i="4"/>
  <c r="V64" i="4"/>
  <c r="W64" i="4" s="1"/>
  <c r="N64" i="4"/>
  <c r="O64" i="4" s="1"/>
  <c r="U7" i="4"/>
  <c r="U10" i="4"/>
  <c r="T10" i="4"/>
  <c r="U26" i="4"/>
  <c r="T42" i="4"/>
  <c r="U58" i="4"/>
  <c r="T58" i="4"/>
  <c r="U71" i="4"/>
  <c r="U87" i="4"/>
  <c r="U85" i="4"/>
  <c r="U116" i="4"/>
  <c r="T123" i="4"/>
  <c r="U132" i="4"/>
  <c r="T139" i="4"/>
  <c r="P157" i="4"/>
  <c r="V157" i="4"/>
  <c r="W157" i="4" s="1"/>
  <c r="N157" i="4"/>
  <c r="O157" i="4" s="1"/>
  <c r="U167" i="4"/>
  <c r="T29" i="4"/>
  <c r="T37" i="4"/>
  <c r="T41" i="4"/>
  <c r="T45" i="4"/>
  <c r="T49" i="4"/>
  <c r="T65" i="4"/>
  <c r="T69" i="4"/>
  <c r="T73" i="4"/>
  <c r="T96" i="4"/>
  <c r="U120" i="4"/>
  <c r="U159" i="4"/>
  <c r="U81" i="4"/>
  <c r="U82" i="4"/>
  <c r="T100" i="4"/>
  <c r="T116" i="4"/>
  <c r="T132" i="4"/>
  <c r="U156" i="4"/>
  <c r="U179" i="4"/>
  <c r="U175" i="4"/>
  <c r="T175" i="4"/>
  <c r="T191" i="4"/>
  <c r="U163" i="4"/>
  <c r="T164" i="4"/>
  <c r="U183" i="4"/>
  <c r="T183" i="4"/>
  <c r="M90" i="5"/>
  <c r="X26" i="9" s="1"/>
  <c r="U106" i="5"/>
  <c r="M106" i="5"/>
  <c r="X42" i="9" s="1"/>
  <c r="AG42" i="9" s="1"/>
  <c r="T42" i="5"/>
  <c r="M49" i="5"/>
  <c r="M53" i="5"/>
  <c r="U57" i="5"/>
  <c r="T62" i="5"/>
  <c r="M65" i="5"/>
  <c r="U83" i="5"/>
  <c r="M83" i="5"/>
  <c r="X19" i="9" s="1"/>
  <c r="AG19" i="9" s="1"/>
  <c r="T83" i="5"/>
  <c r="M89" i="5"/>
  <c r="X25" i="9" s="1"/>
  <c r="T90" i="5"/>
  <c r="T106" i="5"/>
  <c r="M121" i="5"/>
  <c r="X57" i="9" s="1"/>
  <c r="U121" i="5"/>
  <c r="U123" i="5"/>
  <c r="M123" i="5"/>
  <c r="X59" i="9" s="1"/>
  <c r="T123" i="5"/>
  <c r="M159" i="5"/>
  <c r="M186" i="5"/>
  <c r="U74" i="5"/>
  <c r="M74" i="5"/>
  <c r="X10" i="9" s="1"/>
  <c r="T125" i="5"/>
  <c r="T10" i="5"/>
  <c r="T14" i="5"/>
  <c r="M45" i="5"/>
  <c r="U49" i="5"/>
  <c r="M10" i="5"/>
  <c r="T39" i="5"/>
  <c r="T51" i="5"/>
  <c r="T59" i="5"/>
  <c r="M62" i="5"/>
  <c r="U129" i="5"/>
  <c r="M129" i="5"/>
  <c r="X65" i="9" s="1"/>
  <c r="AG65" i="9" s="1"/>
  <c r="U130" i="5"/>
  <c r="M130" i="5"/>
  <c r="X66" i="9" s="1"/>
  <c r="T130" i="5"/>
  <c r="M146" i="5"/>
  <c r="T162" i="5"/>
  <c r="U82" i="5"/>
  <c r="U137" i="5"/>
  <c r="M137" i="5"/>
  <c r="M154" i="5"/>
  <c r="T154" i="5"/>
  <c r="M59" i="5"/>
  <c r="U71" i="5"/>
  <c r="U79" i="5"/>
  <c r="M95" i="5"/>
  <c r="X31" i="9" s="1"/>
  <c r="M111" i="5"/>
  <c r="X47" i="9" s="1"/>
  <c r="U119" i="5"/>
  <c r="T135" i="5"/>
  <c r="U167" i="5"/>
  <c r="M167" i="5"/>
  <c r="U163" i="5"/>
  <c r="M177" i="5"/>
  <c r="U134" i="5"/>
  <c r="U189" i="5"/>
  <c r="U195" i="5"/>
  <c r="N16" i="9" l="1"/>
  <c r="N52" i="9"/>
  <c r="N61" i="9"/>
  <c r="N63" i="9"/>
  <c r="N27" i="9"/>
  <c r="N60" i="9"/>
  <c r="N62" i="9"/>
  <c r="N64" i="9"/>
  <c r="N29" i="9"/>
  <c r="N42" i="10"/>
  <c r="X6" i="10"/>
  <c r="N6" i="10"/>
  <c r="N16" i="10"/>
  <c r="N18" i="10"/>
  <c r="N47" i="9"/>
  <c r="N7" i="9"/>
  <c r="N51" i="9"/>
  <c r="N59" i="9"/>
  <c r="O33" i="9"/>
  <c r="N33" i="9"/>
  <c r="N42" i="9"/>
  <c r="N34" i="9"/>
  <c r="N49" i="9"/>
  <c r="AG6" i="10"/>
  <c r="V16" i="4"/>
  <c r="W16" i="4" s="1"/>
  <c r="P61" i="9"/>
  <c r="M48" i="4"/>
  <c r="M174" i="4"/>
  <c r="N174" i="4" s="1"/>
  <c r="O174" i="4" s="1"/>
  <c r="J63" i="10"/>
  <c r="M127" i="4"/>
  <c r="J31" i="10"/>
  <c r="N31" i="10" s="1"/>
  <c r="M95" i="4"/>
  <c r="P95" i="4" s="1"/>
  <c r="M43" i="4"/>
  <c r="N43" i="4" s="1"/>
  <c r="O43" i="4" s="1"/>
  <c r="T171" i="4"/>
  <c r="U99" i="4"/>
  <c r="U127" i="4"/>
  <c r="T25" i="4"/>
  <c r="U123" i="4"/>
  <c r="U151" i="4"/>
  <c r="T80" i="4"/>
  <c r="U15" i="4"/>
  <c r="M191" i="4"/>
  <c r="M57" i="4"/>
  <c r="P57" i="4" s="1"/>
  <c r="M181" i="4"/>
  <c r="M165" i="4"/>
  <c r="M153" i="4"/>
  <c r="M134" i="4"/>
  <c r="N134" i="4" s="1"/>
  <c r="O134" i="4" s="1"/>
  <c r="M126" i="4"/>
  <c r="N126" i="4" s="1"/>
  <c r="O126" i="4" s="1"/>
  <c r="M118" i="4"/>
  <c r="M110" i="4"/>
  <c r="J27" i="10"/>
  <c r="N27" i="10" s="1"/>
  <c r="M91" i="4"/>
  <c r="M53" i="4"/>
  <c r="V53" i="4" s="1"/>
  <c r="W53" i="4" s="1"/>
  <c r="M32" i="4"/>
  <c r="M6" i="4"/>
  <c r="V6" i="4" s="1"/>
  <c r="W6" i="4" s="1"/>
  <c r="M190" i="4"/>
  <c r="M178" i="4"/>
  <c r="N178" i="4" s="1"/>
  <c r="O178" i="4" s="1"/>
  <c r="M168" i="4"/>
  <c r="M128" i="4"/>
  <c r="V128" i="4" s="1"/>
  <c r="W128" i="4" s="1"/>
  <c r="M107" i="4"/>
  <c r="N107" i="4" s="1"/>
  <c r="O107" i="4" s="1"/>
  <c r="M37" i="4"/>
  <c r="M173" i="4"/>
  <c r="M164" i="4"/>
  <c r="M145" i="4"/>
  <c r="M133" i="4"/>
  <c r="J34" i="10"/>
  <c r="M98" i="4"/>
  <c r="M195" i="4"/>
  <c r="J7" i="10"/>
  <c r="N7" i="10" s="1"/>
  <c r="M71" i="4"/>
  <c r="M63" i="4"/>
  <c r="M60" i="4"/>
  <c r="M132" i="4"/>
  <c r="M119" i="4"/>
  <c r="N119" i="4" s="1"/>
  <c r="O119" i="4" s="1"/>
  <c r="J20" i="10"/>
  <c r="N20" i="10" s="1"/>
  <c r="M84" i="4"/>
  <c r="M154" i="4"/>
  <c r="M150" i="4"/>
  <c r="N150" i="4" s="1"/>
  <c r="O150" i="4" s="1"/>
  <c r="M147" i="4"/>
  <c r="M33" i="4"/>
  <c r="M187" i="4"/>
  <c r="M193" i="4"/>
  <c r="J61" i="10"/>
  <c r="M125" i="4"/>
  <c r="M52" i="4"/>
  <c r="M36" i="4"/>
  <c r="T135" i="4"/>
  <c r="U95" i="4"/>
  <c r="P40" i="4"/>
  <c r="Q40" i="4" s="1"/>
  <c r="T103" i="4"/>
  <c r="U80" i="4"/>
  <c r="T119" i="4"/>
  <c r="T62" i="4"/>
  <c r="T54" i="4"/>
  <c r="M54" i="4"/>
  <c r="V54" i="4" s="1"/>
  <c r="W54" i="4" s="1"/>
  <c r="M156" i="4"/>
  <c r="N156" i="4" s="1"/>
  <c r="O156" i="4" s="1"/>
  <c r="M137" i="4"/>
  <c r="M50" i="4"/>
  <c r="M26" i="4"/>
  <c r="N26" i="4" s="1"/>
  <c r="O26" i="4" s="1"/>
  <c r="M11" i="4"/>
  <c r="P11" i="4" s="1"/>
  <c r="M194" i="4"/>
  <c r="N194" i="4" s="1"/>
  <c r="O194" i="4" s="1"/>
  <c r="M142" i="4"/>
  <c r="P142" i="4" s="1"/>
  <c r="J67" i="10"/>
  <c r="N67" i="10" s="1"/>
  <c r="M131" i="4"/>
  <c r="N131" i="4" s="1"/>
  <c r="O131" i="4" s="1"/>
  <c r="J32" i="10"/>
  <c r="M96" i="4"/>
  <c r="V96" i="4" s="1"/>
  <c r="W96" i="4" s="1"/>
  <c r="J19" i="10"/>
  <c r="N19" i="10" s="1"/>
  <c r="M83" i="4"/>
  <c r="M167" i="4"/>
  <c r="P167" i="4" s="1"/>
  <c r="M30" i="4"/>
  <c r="N30" i="4" s="1"/>
  <c r="O30" i="4" s="1"/>
  <c r="M177" i="4"/>
  <c r="M148" i="4"/>
  <c r="V148" i="4" s="1"/>
  <c r="W148" i="4" s="1"/>
  <c r="J45" i="10"/>
  <c r="N45" i="10" s="1"/>
  <c r="M109" i="4"/>
  <c r="J13" i="10"/>
  <c r="M77" i="4"/>
  <c r="N77" i="4" s="1"/>
  <c r="O77" i="4" s="1"/>
  <c r="M45" i="4"/>
  <c r="N45" i="4" s="1"/>
  <c r="O45" i="4" s="1"/>
  <c r="M166" i="4"/>
  <c r="N166" i="4" s="1"/>
  <c r="O166" i="4" s="1"/>
  <c r="J23" i="10"/>
  <c r="M87" i="4"/>
  <c r="N87" i="4" s="1"/>
  <c r="O87" i="4" s="1"/>
  <c r="M176" i="4"/>
  <c r="P176" i="4" s="1"/>
  <c r="M144" i="4"/>
  <c r="N144" i="4" s="1"/>
  <c r="O144" i="4" s="1"/>
  <c r="M23" i="4"/>
  <c r="N23" i="4" s="1"/>
  <c r="O23" i="4" s="1"/>
  <c r="M179" i="4"/>
  <c r="V179" i="4" s="1"/>
  <c r="W179" i="4" s="1"/>
  <c r="M192" i="4"/>
  <c r="N192" i="4" s="1"/>
  <c r="O192" i="4" s="1"/>
  <c r="M20" i="4"/>
  <c r="M80" i="4"/>
  <c r="M175" i="4"/>
  <c r="P175" i="4" s="1"/>
  <c r="M82" i="4"/>
  <c r="V82" i="4" s="1"/>
  <c r="W82" i="4" s="1"/>
  <c r="M62" i="4"/>
  <c r="P62" i="4" s="1"/>
  <c r="M139" i="4"/>
  <c r="M8" i="4"/>
  <c r="N8" i="4" s="1"/>
  <c r="O8" i="4" s="1"/>
  <c r="M162" i="4"/>
  <c r="M136" i="4"/>
  <c r="J51" i="10"/>
  <c r="M115" i="4"/>
  <c r="J60" i="10"/>
  <c r="M124" i="4"/>
  <c r="P124" i="4" s="1"/>
  <c r="J28" i="10"/>
  <c r="N28" i="10" s="1"/>
  <c r="M92" i="4"/>
  <c r="M31" i="4"/>
  <c r="M186" i="4"/>
  <c r="J4" i="10"/>
  <c r="M68" i="4"/>
  <c r="U171" i="4"/>
  <c r="T179" i="4"/>
  <c r="T33" i="4"/>
  <c r="U100" i="4"/>
  <c r="T95" i="4"/>
  <c r="V24" i="4"/>
  <c r="W24" i="4" s="1"/>
  <c r="U103" i="4"/>
  <c r="U63" i="4"/>
  <c r="T18" i="4"/>
  <c r="T112" i="4"/>
  <c r="U62" i="4"/>
  <c r="J35" i="10"/>
  <c r="M99" i="4"/>
  <c r="P99" i="4" s="1"/>
  <c r="J5" i="10"/>
  <c r="N5" i="10" s="1"/>
  <c r="M69" i="4"/>
  <c r="N69" i="4" s="1"/>
  <c r="O69" i="4" s="1"/>
  <c r="M159" i="4"/>
  <c r="N159" i="4" s="1"/>
  <c r="O159" i="4" s="1"/>
  <c r="M140" i="4"/>
  <c r="N140" i="4" s="1"/>
  <c r="O140" i="4" s="1"/>
  <c r="J49" i="10"/>
  <c r="N49" i="10" s="1"/>
  <c r="M113" i="4"/>
  <c r="J41" i="10"/>
  <c r="N41" i="10" s="1"/>
  <c r="M105" i="4"/>
  <c r="N105" i="4" s="1"/>
  <c r="O105" i="4" s="1"/>
  <c r="M94" i="4"/>
  <c r="P94" i="4" s="1"/>
  <c r="J8" i="10"/>
  <c r="M72" i="4"/>
  <c r="M21" i="4"/>
  <c r="N21" i="4" s="1"/>
  <c r="O21" i="4" s="1"/>
  <c r="M9" i="4"/>
  <c r="N9" i="4" s="1"/>
  <c r="O9" i="4" s="1"/>
  <c r="M171" i="4"/>
  <c r="N171" i="4" s="1"/>
  <c r="O171" i="4" s="1"/>
  <c r="M146" i="4"/>
  <c r="N146" i="4" s="1"/>
  <c r="O146" i="4" s="1"/>
  <c r="J59" i="10"/>
  <c r="N59" i="10" s="1"/>
  <c r="M123" i="4"/>
  <c r="P123" i="4" s="1"/>
  <c r="J48" i="10"/>
  <c r="M112" i="4"/>
  <c r="P112" i="4" s="1"/>
  <c r="M56" i="4"/>
  <c r="M13" i="4"/>
  <c r="P13" i="4" s="1"/>
  <c r="M189" i="4"/>
  <c r="M180" i="4"/>
  <c r="V180" i="4" s="1"/>
  <c r="W180" i="4" s="1"/>
  <c r="M161" i="4"/>
  <c r="M151" i="4"/>
  <c r="N151" i="4" s="1"/>
  <c r="O151" i="4" s="1"/>
  <c r="J53" i="10"/>
  <c r="M117" i="4"/>
  <c r="J29" i="10"/>
  <c r="N29" i="10" s="1"/>
  <c r="M93" i="4"/>
  <c r="J21" i="10"/>
  <c r="M85" i="4"/>
  <c r="M7" i="4"/>
  <c r="V7" i="4" s="1"/>
  <c r="W7" i="4" s="1"/>
  <c r="M170" i="4"/>
  <c r="M135" i="4"/>
  <c r="N135" i="4" s="1"/>
  <c r="O135" i="4" s="1"/>
  <c r="J47" i="10"/>
  <c r="M111" i="4"/>
  <c r="V111" i="4" s="1"/>
  <c r="W111" i="4" s="1"/>
  <c r="J44" i="10"/>
  <c r="N44" i="10" s="1"/>
  <c r="M108" i="4"/>
  <c r="V108" i="4" s="1"/>
  <c r="W108" i="4" s="1"/>
  <c r="J15" i="10"/>
  <c r="M79" i="4"/>
  <c r="N79" i="4" s="1"/>
  <c r="O79" i="4" s="1"/>
  <c r="J12" i="10"/>
  <c r="N12" i="10" s="1"/>
  <c r="M76" i="4"/>
  <c r="M47" i="4"/>
  <c r="V47" i="4" s="1"/>
  <c r="W47" i="4" s="1"/>
  <c r="M44" i="4"/>
  <c r="M28" i="4"/>
  <c r="M12" i="4"/>
  <c r="J39" i="10"/>
  <c r="N39" i="10" s="1"/>
  <c r="M103" i="4"/>
  <c r="N103" i="4" s="1"/>
  <c r="O103" i="4" s="1"/>
  <c r="J36" i="10"/>
  <c r="N36" i="10" s="1"/>
  <c r="M100" i="4"/>
  <c r="P100" i="4" s="1"/>
  <c r="M182" i="4"/>
  <c r="N182" i="4" s="1"/>
  <c r="O182" i="4" s="1"/>
  <c r="J52" i="10"/>
  <c r="N52" i="10" s="1"/>
  <c r="M116" i="4"/>
  <c r="N116" i="4" s="1"/>
  <c r="O116" i="4" s="1"/>
  <c r="M55" i="4"/>
  <c r="V55" i="4" s="1"/>
  <c r="W55" i="4" s="1"/>
  <c r="M33" i="5"/>
  <c r="M25" i="5"/>
  <c r="M17" i="5"/>
  <c r="M9" i="5"/>
  <c r="M134" i="5"/>
  <c r="T99" i="4"/>
  <c r="U160" i="4"/>
  <c r="M39" i="5"/>
  <c r="M139" i="5"/>
  <c r="T34" i="5"/>
  <c r="T191" i="5"/>
  <c r="M158" i="5"/>
  <c r="T178" i="5"/>
  <c r="U125" i="5"/>
  <c r="T79" i="5"/>
  <c r="U138" i="5"/>
  <c r="P8" i="9"/>
  <c r="U39" i="5"/>
  <c r="M79" i="5"/>
  <c r="X15" i="9" s="1"/>
  <c r="AG15" i="9" s="1"/>
  <c r="T170" i="5"/>
  <c r="M46" i="5"/>
  <c r="M125" i="5"/>
  <c r="X61" i="9" s="1"/>
  <c r="AG61" i="9" s="1"/>
  <c r="T45" i="5"/>
  <c r="T131" i="4"/>
  <c r="T83" i="4"/>
  <c r="U23" i="4"/>
  <c r="T30" i="4"/>
  <c r="V138" i="4"/>
  <c r="W138" i="4" s="1"/>
  <c r="U191" i="4"/>
  <c r="T147" i="4"/>
  <c r="U108" i="4"/>
  <c r="U111" i="4"/>
  <c r="U96" i="4"/>
  <c r="U139" i="4"/>
  <c r="U135" i="4"/>
  <c r="T26" i="4"/>
  <c r="V50" i="4"/>
  <c r="W50" i="4" s="1"/>
  <c r="T86" i="4"/>
  <c r="O29" i="10"/>
  <c r="O31" i="10"/>
  <c r="T87" i="4"/>
  <c r="T50" i="4"/>
  <c r="U131" i="4"/>
  <c r="U97" i="4"/>
  <c r="U195" i="4"/>
  <c r="T77" i="4"/>
  <c r="U148" i="4"/>
  <c r="U55" i="4"/>
  <c r="P26" i="4"/>
  <c r="U30" i="4"/>
  <c r="N24" i="4"/>
  <c r="O24" i="4" s="1"/>
  <c r="U50" i="4"/>
  <c r="T58" i="5"/>
  <c r="M42" i="5"/>
  <c r="N16" i="4"/>
  <c r="O16" i="4" s="1"/>
  <c r="N40" i="4"/>
  <c r="O40" i="4" s="1"/>
  <c r="U45" i="4"/>
  <c r="U164" i="4"/>
  <c r="U6" i="4"/>
  <c r="U89" i="4"/>
  <c r="T53" i="4"/>
  <c r="T6" i="4"/>
  <c r="P149" i="4"/>
  <c r="V149" i="4"/>
  <c r="W149" i="4" s="1"/>
  <c r="X149" i="4" s="1"/>
  <c r="N149" i="4"/>
  <c r="O149" i="4" s="1"/>
  <c r="U66" i="4"/>
  <c r="T181" i="4"/>
  <c r="T165" i="4"/>
  <c r="U134" i="4"/>
  <c r="U126" i="4"/>
  <c r="J62" i="10"/>
  <c r="U118" i="4"/>
  <c r="J54" i="10"/>
  <c r="N54" i="10" s="1"/>
  <c r="U110" i="4"/>
  <c r="J46" i="10"/>
  <c r="N46" i="10" s="1"/>
  <c r="K33" i="10"/>
  <c r="N33" i="10" s="1"/>
  <c r="T97" i="4"/>
  <c r="T89" i="4"/>
  <c r="K25" i="10"/>
  <c r="N25" i="10" s="1"/>
  <c r="X27" i="10"/>
  <c r="T158" i="4"/>
  <c r="O59" i="10"/>
  <c r="U86" i="4"/>
  <c r="J22" i="10"/>
  <c r="N22" i="10" s="1"/>
  <c r="T19" i="4"/>
  <c r="V61" i="4"/>
  <c r="W61" i="4" s="1"/>
  <c r="T66" i="4"/>
  <c r="T130" i="4"/>
  <c r="J66" i="10"/>
  <c r="N66" i="10" s="1"/>
  <c r="O18" i="10"/>
  <c r="X18" i="10"/>
  <c r="AG18" i="10" s="1"/>
  <c r="U42" i="4"/>
  <c r="U185" i="4"/>
  <c r="U73" i="4"/>
  <c r="K9" i="10"/>
  <c r="N9" i="10" s="1"/>
  <c r="U41" i="4"/>
  <c r="T141" i="4"/>
  <c r="U77" i="4"/>
  <c r="K13" i="10"/>
  <c r="O13" i="10" s="1"/>
  <c r="T146" i="4"/>
  <c r="O27" i="10"/>
  <c r="T67" i="4"/>
  <c r="T114" i="4"/>
  <c r="K50" i="10"/>
  <c r="N50" i="10" s="1"/>
  <c r="O16" i="10"/>
  <c r="X16" i="10"/>
  <c r="AG16" i="10" s="1"/>
  <c r="U17" i="4"/>
  <c r="T173" i="4"/>
  <c r="U114" i="4"/>
  <c r="O34" i="10"/>
  <c r="O5" i="10"/>
  <c r="U37" i="4"/>
  <c r="U67" i="4"/>
  <c r="U43" i="4"/>
  <c r="T195" i="4"/>
  <c r="T163" i="4"/>
  <c r="T142" i="4"/>
  <c r="U78" i="4"/>
  <c r="K14" i="10"/>
  <c r="N14" i="10" s="1"/>
  <c r="U54" i="4"/>
  <c r="U33" i="4"/>
  <c r="K65" i="10"/>
  <c r="N65" i="10" s="1"/>
  <c r="U129" i="4"/>
  <c r="T121" i="4"/>
  <c r="K57" i="10"/>
  <c r="N57" i="10" s="1"/>
  <c r="U94" i="4"/>
  <c r="J30" i="10"/>
  <c r="N30" i="10" s="1"/>
  <c r="U122" i="4"/>
  <c r="J58" i="10"/>
  <c r="N58" i="10" s="1"/>
  <c r="T21" i="4"/>
  <c r="T187" i="4"/>
  <c r="U168" i="4"/>
  <c r="P152" i="4"/>
  <c r="U136" i="4"/>
  <c r="T128" i="4"/>
  <c r="J64" i="10"/>
  <c r="T115" i="4"/>
  <c r="K51" i="10"/>
  <c r="J43" i="10"/>
  <c r="U102" i="4"/>
  <c r="J38" i="10"/>
  <c r="N38" i="10" s="1"/>
  <c r="T74" i="4"/>
  <c r="J10" i="10"/>
  <c r="N10" i="10" s="1"/>
  <c r="V27" i="4"/>
  <c r="W27" i="4" s="1"/>
  <c r="T177" i="4"/>
  <c r="U19" i="4"/>
  <c r="AG42" i="10"/>
  <c r="T88" i="4"/>
  <c r="J24" i="10"/>
  <c r="N24" i="10" s="1"/>
  <c r="U88" i="4"/>
  <c r="T149" i="4"/>
  <c r="X5" i="10"/>
  <c r="AG5" i="10" s="1"/>
  <c r="U51" i="4"/>
  <c r="U29" i="4"/>
  <c r="T188" i="4"/>
  <c r="T172" i="4"/>
  <c r="T143" i="4"/>
  <c r="T140" i="4"/>
  <c r="T81" i="4"/>
  <c r="J17" i="10"/>
  <c r="N17" i="10" s="1"/>
  <c r="U65" i="4"/>
  <c r="U49" i="4"/>
  <c r="T75" i="4"/>
  <c r="K11" i="10"/>
  <c r="N11" i="10" s="1"/>
  <c r="T35" i="4"/>
  <c r="T104" i="4"/>
  <c r="J40" i="10"/>
  <c r="N40" i="10" s="1"/>
  <c r="N18" i="4"/>
  <c r="O18" i="4" s="1"/>
  <c r="U184" i="4"/>
  <c r="X67" i="10"/>
  <c r="O67" i="10"/>
  <c r="T120" i="4"/>
  <c r="J56" i="10"/>
  <c r="N56" i="10" s="1"/>
  <c r="X19" i="10"/>
  <c r="O19" i="10"/>
  <c r="U59" i="4"/>
  <c r="U90" i="4"/>
  <c r="J26" i="10"/>
  <c r="N26" i="10" s="1"/>
  <c r="T43" i="4"/>
  <c r="U25" i="4"/>
  <c r="T101" i="4"/>
  <c r="K37" i="10"/>
  <c r="N37" i="10" s="1"/>
  <c r="X29" i="10"/>
  <c r="AG29" i="10" s="1"/>
  <c r="U138" i="4"/>
  <c r="X7" i="10"/>
  <c r="T111" i="4"/>
  <c r="K47" i="10"/>
  <c r="T79" i="4"/>
  <c r="K15" i="10"/>
  <c r="U47" i="4"/>
  <c r="O52" i="10"/>
  <c r="X52" i="10"/>
  <c r="AG52" i="10" s="1"/>
  <c r="O42" i="10"/>
  <c r="O44" i="10"/>
  <c r="X44" i="10"/>
  <c r="AG44" i="10" s="1"/>
  <c r="O12" i="10"/>
  <c r="X12" i="10"/>
  <c r="AG12" i="10" s="1"/>
  <c r="U119" i="4"/>
  <c r="J55" i="10"/>
  <c r="U147" i="4"/>
  <c r="X31" i="10"/>
  <c r="X28" i="10"/>
  <c r="T15" i="4"/>
  <c r="T160" i="4"/>
  <c r="T150" i="4"/>
  <c r="T144" i="4"/>
  <c r="T127" i="4"/>
  <c r="K63" i="10"/>
  <c r="T124" i="4"/>
  <c r="K60" i="10"/>
  <c r="O36" i="10"/>
  <c r="X36" i="10"/>
  <c r="AG36" i="10" s="1"/>
  <c r="U154" i="4"/>
  <c r="M187" i="5"/>
  <c r="T187" i="5"/>
  <c r="U158" i="5"/>
  <c r="M147" i="5"/>
  <c r="U139" i="5"/>
  <c r="U111" i="5"/>
  <c r="M170" i="5"/>
  <c r="M162" i="5"/>
  <c r="U146" i="5"/>
  <c r="T126" i="5"/>
  <c r="M58" i="5"/>
  <c r="T43" i="5"/>
  <c r="U159" i="5"/>
  <c r="T98" i="5"/>
  <c r="T75" i="5"/>
  <c r="M57" i="5"/>
  <c r="M37" i="5"/>
  <c r="U90" i="5"/>
  <c r="M7" i="5"/>
  <c r="T97" i="5"/>
  <c r="M150" i="5"/>
  <c r="U147" i="5"/>
  <c r="M145" i="5"/>
  <c r="M102" i="5"/>
  <c r="X38" i="9" s="1"/>
  <c r="AG38" i="9" s="1"/>
  <c r="M98" i="5"/>
  <c r="X34" i="9" s="1"/>
  <c r="AG34" i="9" s="1"/>
  <c r="U7" i="5"/>
  <c r="T57" i="5"/>
  <c r="M179" i="5"/>
  <c r="T175" i="5"/>
  <c r="M166" i="5"/>
  <c r="U128" i="5"/>
  <c r="M127" i="5"/>
  <c r="X63" i="9" s="1"/>
  <c r="AG63" i="9" s="1"/>
  <c r="T71" i="5"/>
  <c r="M55" i="5"/>
  <c r="U170" i="5"/>
  <c r="U162" i="5"/>
  <c r="T55" i="5"/>
  <c r="M169" i="5"/>
  <c r="U97" i="5"/>
  <c r="M175" i="5"/>
  <c r="U166" i="5"/>
  <c r="U150" i="5"/>
  <c r="T139" i="5"/>
  <c r="U127" i="5"/>
  <c r="T111" i="5"/>
  <c r="M71" i="5"/>
  <c r="X7" i="9" s="1"/>
  <c r="AG7" i="9" s="1"/>
  <c r="T169" i="5"/>
  <c r="T146" i="5"/>
  <c r="U145" i="5"/>
  <c r="U169" i="5"/>
  <c r="T159" i="5"/>
  <c r="M115" i="5"/>
  <c r="X51" i="9" s="1"/>
  <c r="AG51" i="9" s="1"/>
  <c r="M97" i="5"/>
  <c r="X33" i="9" s="1"/>
  <c r="AG33" i="9" s="1"/>
  <c r="U98" i="5"/>
  <c r="T7" i="5"/>
  <c r="P51" i="9"/>
  <c r="P19" i="9"/>
  <c r="M109" i="5"/>
  <c r="N109" i="5" s="1"/>
  <c r="O109" i="5" s="1"/>
  <c r="O19" i="9"/>
  <c r="U187" i="5"/>
  <c r="O59" i="9"/>
  <c r="T117" i="5"/>
  <c r="P10" i="9"/>
  <c r="O10" i="9"/>
  <c r="O12" i="9"/>
  <c r="P33" i="9"/>
  <c r="P21" i="9"/>
  <c r="U21" i="5"/>
  <c r="P26" i="9"/>
  <c r="U62" i="5"/>
  <c r="P12" i="9"/>
  <c r="O26" i="9"/>
  <c r="AG25" i="9"/>
  <c r="J41" i="9"/>
  <c r="M105" i="5"/>
  <c r="X41" i="9" s="1"/>
  <c r="U105" i="5"/>
  <c r="U73" i="5"/>
  <c r="K9" i="9"/>
  <c r="O9" i="9" s="1"/>
  <c r="M73" i="5"/>
  <c r="X9" i="9" s="1"/>
  <c r="T56" i="5"/>
  <c r="T24" i="5"/>
  <c r="K55" i="9"/>
  <c r="N55" i="9" s="1"/>
  <c r="M119" i="5"/>
  <c r="X55" i="9" s="1"/>
  <c r="T119" i="5"/>
  <c r="T29" i="5"/>
  <c r="M29" i="5"/>
  <c r="T186" i="5"/>
  <c r="U186" i="5"/>
  <c r="M163" i="5"/>
  <c r="T163" i="5"/>
  <c r="U151" i="5"/>
  <c r="M151" i="5"/>
  <c r="T151" i="5"/>
  <c r="J67" i="9"/>
  <c r="N67" i="9" s="1"/>
  <c r="T131" i="5"/>
  <c r="U131" i="5"/>
  <c r="T118" i="5"/>
  <c r="K54" i="9"/>
  <c r="P54" i="9" s="1"/>
  <c r="U118" i="5"/>
  <c r="M118" i="5"/>
  <c r="X54" i="9" s="1"/>
  <c r="K46" i="9"/>
  <c r="U110" i="5"/>
  <c r="T102" i="5"/>
  <c r="J38" i="9"/>
  <c r="N38" i="9" s="1"/>
  <c r="U102" i="5"/>
  <c r="T94" i="5"/>
  <c r="K30" i="9"/>
  <c r="N30" i="9" s="1"/>
  <c r="U94" i="5"/>
  <c r="M94" i="5"/>
  <c r="X30" i="9" s="1"/>
  <c r="J22" i="9"/>
  <c r="U86" i="5"/>
  <c r="T78" i="5"/>
  <c r="K14" i="9"/>
  <c r="P14" i="9" s="1"/>
  <c r="U78" i="5"/>
  <c r="M78" i="5"/>
  <c r="X14" i="9" s="1"/>
  <c r="K6" i="9"/>
  <c r="N6" i="9" s="1"/>
  <c r="U70" i="5"/>
  <c r="T54" i="5"/>
  <c r="M54" i="5"/>
  <c r="T30" i="5"/>
  <c r="M30" i="5"/>
  <c r="M22" i="5"/>
  <c r="T22" i="5"/>
  <c r="M131" i="5"/>
  <c r="X67" i="9" s="1"/>
  <c r="M86" i="5"/>
  <c r="X22" i="9" s="1"/>
  <c r="AG10" i="9"/>
  <c r="T73" i="5"/>
  <c r="T61" i="5"/>
  <c r="U29" i="5"/>
  <c r="J31" i="9"/>
  <c r="N31" i="9" s="1"/>
  <c r="T95" i="5"/>
  <c r="U95" i="5"/>
  <c r="U46" i="5"/>
  <c r="T46" i="5"/>
  <c r="AG31" i="9"/>
  <c r="M18" i="5"/>
  <c r="U174" i="5"/>
  <c r="M174" i="5"/>
  <c r="T174" i="5"/>
  <c r="M185" i="5"/>
  <c r="T185" i="5"/>
  <c r="T144" i="5"/>
  <c r="T8" i="5"/>
  <c r="T69" i="5"/>
  <c r="K5" i="9"/>
  <c r="N5" i="9" s="1"/>
  <c r="U69" i="5"/>
  <c r="M69" i="5"/>
  <c r="M183" i="5"/>
  <c r="T183" i="5"/>
  <c r="U185" i="5"/>
  <c r="M70" i="5"/>
  <c r="X6" i="9" s="1"/>
  <c r="AG66" i="9"/>
  <c r="T18" i="5"/>
  <c r="T193" i="5"/>
  <c r="U193" i="5"/>
  <c r="M193" i="5"/>
  <c r="P17" i="9"/>
  <c r="O17" i="9"/>
  <c r="M41" i="5"/>
  <c r="T194" i="5"/>
  <c r="M191" i="5"/>
  <c r="T181" i="5"/>
  <c r="U181" i="5"/>
  <c r="M181" i="5"/>
  <c r="T165" i="5"/>
  <c r="U155" i="5"/>
  <c r="M155" i="5"/>
  <c r="T122" i="5"/>
  <c r="J58" i="9"/>
  <c r="N58" i="9" s="1"/>
  <c r="M122" i="5"/>
  <c r="X58" i="9" s="1"/>
  <c r="T114" i="5"/>
  <c r="K50" i="9"/>
  <c r="N50" i="9" s="1"/>
  <c r="U114" i="5"/>
  <c r="M114" i="5"/>
  <c r="X50" i="9" s="1"/>
  <c r="K39" i="9"/>
  <c r="N39" i="9" s="1"/>
  <c r="U103" i="5"/>
  <c r="U87" i="5"/>
  <c r="J23" i="9"/>
  <c r="N23" i="9" s="1"/>
  <c r="M87" i="5"/>
  <c r="X23" i="9" s="1"/>
  <c r="M82" i="5"/>
  <c r="X18" i="9" s="1"/>
  <c r="AG18" i="9" s="1"/>
  <c r="K18" i="9"/>
  <c r="P18" i="9" s="1"/>
  <c r="U66" i="5"/>
  <c r="P49" i="9"/>
  <c r="T96" i="5"/>
  <c r="K32" i="9"/>
  <c r="N32" i="9" s="1"/>
  <c r="T182" i="5"/>
  <c r="T153" i="5"/>
  <c r="T137" i="5"/>
  <c r="O8" i="9"/>
  <c r="T36" i="5"/>
  <c r="P63" i="9"/>
  <c r="O63" i="9"/>
  <c r="O42" i="9"/>
  <c r="P42" i="9"/>
  <c r="O7" i="9"/>
  <c r="P7" i="9"/>
  <c r="U34" i="5"/>
  <c r="U31" i="5"/>
  <c r="O49" i="9"/>
  <c r="O40" i="9"/>
  <c r="P40" i="9"/>
  <c r="O6" i="9"/>
  <c r="P6" i="9"/>
  <c r="O60" i="9"/>
  <c r="T105" i="5"/>
  <c r="K41" i="9"/>
  <c r="T84" i="5"/>
  <c r="K20" i="9"/>
  <c r="N20" i="9" s="1"/>
  <c r="O4" i="9"/>
  <c r="P4" i="9"/>
  <c r="T77" i="5"/>
  <c r="K13" i="9"/>
  <c r="O13" i="9" s="1"/>
  <c r="T109" i="5"/>
  <c r="K45" i="9"/>
  <c r="N45" i="9" s="1"/>
  <c r="T173" i="5"/>
  <c r="T37" i="5"/>
  <c r="T74" i="5"/>
  <c r="AG57" i="9"/>
  <c r="T121" i="5"/>
  <c r="K57" i="9"/>
  <c r="N57" i="9" s="1"/>
  <c r="O28" i="9"/>
  <c r="P28" i="9"/>
  <c r="U54" i="5"/>
  <c r="O47" i="9"/>
  <c r="O34" i="9"/>
  <c r="P34" i="9"/>
  <c r="U58" i="5"/>
  <c r="U42" i="5"/>
  <c r="U23" i="5"/>
  <c r="T52" i="5"/>
  <c r="T33" i="5"/>
  <c r="T25" i="5"/>
  <c r="T17" i="5"/>
  <c r="T9" i="5"/>
  <c r="T134" i="5"/>
  <c r="T120" i="5"/>
  <c r="K56" i="9"/>
  <c r="O56" i="9" s="1"/>
  <c r="O16" i="9"/>
  <c r="P16" i="9"/>
  <c r="U53" i="5"/>
  <c r="T32" i="5"/>
  <c r="T16" i="5"/>
  <c r="O52" i="9"/>
  <c r="P52" i="9"/>
  <c r="T65" i="5"/>
  <c r="O44" i="9"/>
  <c r="P44" i="9"/>
  <c r="U89" i="5"/>
  <c r="J25" i="9"/>
  <c r="N25" i="9" s="1"/>
  <c r="T112" i="5"/>
  <c r="K48" i="9"/>
  <c r="N48" i="9" s="1"/>
  <c r="O21" i="9"/>
  <c r="P35" i="9"/>
  <c r="O35" i="9"/>
  <c r="M189" i="5"/>
  <c r="T179" i="5"/>
  <c r="T167" i="5"/>
  <c r="U154" i="5"/>
  <c r="T147" i="5"/>
  <c r="O51" i="9"/>
  <c r="P43" i="9"/>
  <c r="O43" i="9"/>
  <c r="P27" i="9"/>
  <c r="O27" i="9"/>
  <c r="O11" i="9"/>
  <c r="M14" i="5"/>
  <c r="U175" i="5"/>
  <c r="O64" i="9"/>
  <c r="P64" i="9"/>
  <c r="T101" i="5"/>
  <c r="K37" i="9"/>
  <c r="N37" i="9" s="1"/>
  <c r="U45" i="5"/>
  <c r="T20" i="5"/>
  <c r="AG47" i="9"/>
  <c r="P60" i="9"/>
  <c r="P11" i="9"/>
  <c r="AG26" i="9"/>
  <c r="AG59" i="9"/>
  <c r="O53" i="9"/>
  <c r="P53" i="9"/>
  <c r="T86" i="5"/>
  <c r="K22" i="9"/>
  <c r="O66" i="9"/>
  <c r="P66" i="9"/>
  <c r="M31" i="5"/>
  <c r="V31" i="5" s="1"/>
  <c r="W31" i="5" s="1"/>
  <c r="X31" i="5" s="1"/>
  <c r="N15" i="5"/>
  <c r="O15" i="5" s="1"/>
  <c r="U10" i="5"/>
  <c r="T100" i="5"/>
  <c r="K36" i="9"/>
  <c r="N36" i="9" s="1"/>
  <c r="T60" i="5"/>
  <c r="P32" i="9"/>
  <c r="M110" i="5"/>
  <c r="X46" i="9" s="1"/>
  <c r="J46" i="9"/>
  <c r="N46" i="9" s="1"/>
  <c r="U59" i="5"/>
  <c r="O61" i="9"/>
  <c r="O15" i="9"/>
  <c r="P15" i="9"/>
  <c r="O62" i="9"/>
  <c r="P62" i="9"/>
  <c r="T88" i="5"/>
  <c r="K24" i="9"/>
  <c r="N24" i="9" s="1"/>
  <c r="O29" i="9"/>
  <c r="P29" i="9"/>
  <c r="T28" i="5"/>
  <c r="P47" i="9"/>
  <c r="U43" i="5"/>
  <c r="T129" i="5"/>
  <c r="J65" i="9"/>
  <c r="N65" i="9" s="1"/>
  <c r="M6" i="10"/>
  <c r="U190" i="5"/>
  <c r="M190" i="5"/>
  <c r="T190" i="5"/>
  <c r="T177" i="5"/>
  <c r="U177" i="5"/>
  <c r="T68" i="5"/>
  <c r="U68" i="5"/>
  <c r="M68" i="5"/>
  <c r="X4" i="9" s="1"/>
  <c r="T124" i="5"/>
  <c r="U124" i="5"/>
  <c r="U108" i="5"/>
  <c r="M108" i="5"/>
  <c r="X44" i="9" s="1"/>
  <c r="T108" i="5"/>
  <c r="U85" i="5"/>
  <c r="M85" i="5"/>
  <c r="X21" i="9" s="1"/>
  <c r="T64" i="5"/>
  <c r="U64" i="5"/>
  <c r="M64" i="5"/>
  <c r="T161" i="5"/>
  <c r="U161" i="5"/>
  <c r="M161" i="5"/>
  <c r="U99" i="5"/>
  <c r="M99" i="5"/>
  <c r="U51" i="5"/>
  <c r="M51" i="5"/>
  <c r="M195" i="5"/>
  <c r="T195" i="5"/>
  <c r="M138" i="5"/>
  <c r="T138" i="5"/>
  <c r="U135" i="5"/>
  <c r="M135" i="5"/>
  <c r="T115" i="5"/>
  <c r="U115" i="5"/>
  <c r="U107" i="5"/>
  <c r="M107" i="5"/>
  <c r="X43" i="9" s="1"/>
  <c r="T107" i="5"/>
  <c r="T91" i="5"/>
  <c r="U91" i="5"/>
  <c r="U75" i="5"/>
  <c r="M75" i="5"/>
  <c r="X11" i="9" s="1"/>
  <c r="U67" i="5"/>
  <c r="M67" i="5"/>
  <c r="T67" i="5"/>
  <c r="U38" i="5"/>
  <c r="T38" i="5"/>
  <c r="T27" i="5"/>
  <c r="M27" i="5"/>
  <c r="U27" i="5"/>
  <c r="U6" i="5"/>
  <c r="M6" i="5"/>
  <c r="T6" i="5"/>
  <c r="U142" i="5"/>
  <c r="M142" i="5"/>
  <c r="M81" i="5"/>
  <c r="X17" i="9" s="1"/>
  <c r="T81" i="5"/>
  <c r="U81" i="5"/>
  <c r="T13" i="5"/>
  <c r="M13" i="5"/>
  <c r="U178" i="5"/>
  <c r="M178" i="5"/>
  <c r="M143" i="5"/>
  <c r="T143" i="5"/>
  <c r="M103" i="5"/>
  <c r="T103" i="5"/>
  <c r="M66" i="5"/>
  <c r="T66" i="5"/>
  <c r="M113" i="5"/>
  <c r="U113" i="5"/>
  <c r="T76" i="5"/>
  <c r="M76" i="5"/>
  <c r="X12" i="9" s="1"/>
  <c r="U76" i="5"/>
  <c r="U44" i="5"/>
  <c r="M44" i="5"/>
  <c r="M112" i="5"/>
  <c r="X48" i="9" s="1"/>
  <c r="U112" i="5"/>
  <c r="U41" i="5"/>
  <c r="T41" i="5"/>
  <c r="U194" i="5"/>
  <c r="M194" i="5"/>
  <c r="M171" i="5"/>
  <c r="T171" i="5"/>
  <c r="T149" i="5"/>
  <c r="M133" i="5"/>
  <c r="U133" i="5"/>
  <c r="T63" i="5"/>
  <c r="M63" i="5"/>
  <c r="U50" i="5"/>
  <c r="T50" i="5"/>
  <c r="M50" i="5"/>
  <c r="V50" i="5" s="1"/>
  <c r="W50" i="5" s="1"/>
  <c r="T47" i="5"/>
  <c r="M47" i="5"/>
  <c r="U26" i="5"/>
  <c r="M26" i="5"/>
  <c r="P26" i="5" s="1"/>
  <c r="T26" i="5"/>
  <c r="U61" i="5"/>
  <c r="M61" i="5"/>
  <c r="U13" i="5"/>
  <c r="U141" i="5"/>
  <c r="M141" i="5"/>
  <c r="T21" i="5"/>
  <c r="M21" i="5"/>
  <c r="P21" i="5" s="1"/>
  <c r="U171" i="5"/>
  <c r="T155" i="5"/>
  <c r="T87" i="5"/>
  <c r="U122" i="5"/>
  <c r="M38" i="5"/>
  <c r="P38" i="5" s="1"/>
  <c r="U143" i="5"/>
  <c r="T99" i="5"/>
  <c r="M91" i="5"/>
  <c r="X27" i="9" s="1"/>
  <c r="P7" i="5"/>
  <c r="V7" i="5"/>
  <c r="W7" i="5" s="1"/>
  <c r="X7" i="5" s="1"/>
  <c r="N7" i="5"/>
  <c r="O7" i="5" s="1"/>
  <c r="U182" i="5"/>
  <c r="M182" i="5"/>
  <c r="T172" i="5"/>
  <c r="M172" i="5"/>
  <c r="U172" i="5"/>
  <c r="U153" i="5"/>
  <c r="M153" i="5"/>
  <c r="T93" i="5"/>
  <c r="T72" i="5"/>
  <c r="M72" i="5"/>
  <c r="X8" i="9" s="1"/>
  <c r="AG8" i="9" s="1"/>
  <c r="U72" i="5"/>
  <c r="T133" i="5"/>
  <c r="T127" i="5"/>
  <c r="U55" i="5"/>
  <c r="T23" i="5"/>
  <c r="P15" i="5"/>
  <c r="V15" i="5"/>
  <c r="W15" i="5" s="1"/>
  <c r="X15" i="5" s="1"/>
  <c r="T113" i="5"/>
  <c r="U52" i="5"/>
  <c r="M52" i="5"/>
  <c r="T44" i="5"/>
  <c r="U33" i="5"/>
  <c r="U25" i="5"/>
  <c r="U17" i="5"/>
  <c r="U9" i="5"/>
  <c r="M120" i="5"/>
  <c r="X56" i="9" s="1"/>
  <c r="U120" i="5"/>
  <c r="U104" i="5"/>
  <c r="M104" i="5"/>
  <c r="X40" i="9" s="1"/>
  <c r="M32" i="5"/>
  <c r="U32" i="5"/>
  <c r="M16" i="5"/>
  <c r="U16" i="5"/>
  <c r="T180" i="5"/>
  <c r="M180" i="5"/>
  <c r="U180" i="5"/>
  <c r="T168" i="5"/>
  <c r="M168" i="5"/>
  <c r="U168" i="5"/>
  <c r="T164" i="5"/>
  <c r="M164" i="5"/>
  <c r="U164" i="5"/>
  <c r="T142" i="5"/>
  <c r="T132" i="5"/>
  <c r="U132" i="5"/>
  <c r="M132" i="5"/>
  <c r="T89" i="5"/>
  <c r="T85" i="5"/>
  <c r="M24" i="5"/>
  <c r="U24" i="5"/>
  <c r="M8" i="5"/>
  <c r="U8" i="5"/>
  <c r="U183" i="5"/>
  <c r="U179" i="5"/>
  <c r="T157" i="5"/>
  <c r="M126" i="5"/>
  <c r="X62" i="9" s="1"/>
  <c r="U126" i="5"/>
  <c r="U30" i="5"/>
  <c r="T19" i="5"/>
  <c r="M19" i="5"/>
  <c r="U19" i="5"/>
  <c r="T188" i="5"/>
  <c r="M188" i="5"/>
  <c r="U188" i="5"/>
  <c r="U101" i="5"/>
  <c r="M101" i="5"/>
  <c r="X37" i="9" s="1"/>
  <c r="M88" i="5"/>
  <c r="X24" i="9" s="1"/>
  <c r="U88" i="5"/>
  <c r="M144" i="5"/>
  <c r="T104" i="5"/>
  <c r="M92" i="5"/>
  <c r="X28" i="9" s="1"/>
  <c r="U92" i="5"/>
  <c r="M23" i="5"/>
  <c r="U100" i="5"/>
  <c r="M100" i="5"/>
  <c r="X36" i="9" s="1"/>
  <c r="T92" i="5"/>
  <c r="U60" i="5"/>
  <c r="M60" i="5"/>
  <c r="T176" i="5"/>
  <c r="U176" i="5"/>
  <c r="M176" i="5"/>
  <c r="U80" i="5"/>
  <c r="M80" i="5"/>
  <c r="X16" i="9" s="1"/>
  <c r="AG16" i="9" s="1"/>
  <c r="U40" i="5"/>
  <c r="M40" i="5"/>
  <c r="T152" i="5"/>
  <c r="M152" i="5"/>
  <c r="U152" i="5"/>
  <c r="T116" i="5"/>
  <c r="U84" i="5"/>
  <c r="M84" i="5"/>
  <c r="X20" i="9" s="1"/>
  <c r="U65" i="5"/>
  <c r="T192" i="5"/>
  <c r="U192" i="5"/>
  <c r="M192" i="5"/>
  <c r="T150" i="5"/>
  <c r="M77" i="5"/>
  <c r="X13" i="9" s="1"/>
  <c r="U77" i="5"/>
  <c r="U173" i="5"/>
  <c r="M173" i="5"/>
  <c r="U157" i="5"/>
  <c r="M157" i="5"/>
  <c r="T141" i="5"/>
  <c r="T110" i="5"/>
  <c r="T70" i="5"/>
  <c r="U22" i="5"/>
  <c r="T11" i="5"/>
  <c r="M11" i="5"/>
  <c r="U11" i="5"/>
  <c r="T160" i="5"/>
  <c r="U160" i="5"/>
  <c r="M160" i="5"/>
  <c r="T128" i="5"/>
  <c r="M128" i="5"/>
  <c r="X64" i="9" s="1"/>
  <c r="U144" i="5"/>
  <c r="M56" i="5"/>
  <c r="T148" i="5"/>
  <c r="M148" i="5"/>
  <c r="U148" i="5"/>
  <c r="M117" i="5"/>
  <c r="X53" i="9" s="1"/>
  <c r="U117" i="5"/>
  <c r="U48" i="5"/>
  <c r="M48" i="5"/>
  <c r="U191" i="5"/>
  <c r="U165" i="5"/>
  <c r="M165" i="5"/>
  <c r="U149" i="5"/>
  <c r="M149" i="5"/>
  <c r="T82" i="5"/>
  <c r="U63" i="5"/>
  <c r="U47" i="5"/>
  <c r="U18" i="5"/>
  <c r="U36" i="5"/>
  <c r="M36" i="5"/>
  <c r="U28" i="5"/>
  <c r="M28" i="5"/>
  <c r="U20" i="5"/>
  <c r="M20" i="5"/>
  <c r="U12" i="5"/>
  <c r="M12" i="5"/>
  <c r="T140" i="5"/>
  <c r="U140" i="5"/>
  <c r="M140" i="5"/>
  <c r="U96" i="5"/>
  <c r="M96" i="5"/>
  <c r="X32" i="9" s="1"/>
  <c r="T80" i="5"/>
  <c r="T48" i="5"/>
  <c r="U116" i="5"/>
  <c r="M116" i="5"/>
  <c r="X52" i="9" s="1"/>
  <c r="T184" i="5"/>
  <c r="U184" i="5"/>
  <c r="M184" i="5"/>
  <c r="T158" i="5"/>
  <c r="T145" i="5"/>
  <c r="T136" i="5"/>
  <c r="U136" i="5"/>
  <c r="M136" i="5"/>
  <c r="M124" i="5"/>
  <c r="T156" i="5"/>
  <c r="M156" i="5"/>
  <c r="U156" i="5"/>
  <c r="T189" i="5"/>
  <c r="T35" i="5"/>
  <c r="M35" i="5"/>
  <c r="U35" i="5"/>
  <c r="U14" i="5"/>
  <c r="T166" i="5"/>
  <c r="M93" i="5"/>
  <c r="X29" i="9" s="1"/>
  <c r="U93" i="5"/>
  <c r="T40" i="5"/>
  <c r="T12" i="5"/>
  <c r="U56" i="5"/>
  <c r="N161" i="4"/>
  <c r="O161" i="4" s="1"/>
  <c r="T161" i="4"/>
  <c r="P102" i="4"/>
  <c r="V187" i="4"/>
  <c r="W187" i="4" s="1"/>
  <c r="U161" i="4"/>
  <c r="T13" i="4"/>
  <c r="T155" i="4"/>
  <c r="T107" i="4"/>
  <c r="U74" i="4"/>
  <c r="U39" i="4"/>
  <c r="T78" i="4"/>
  <c r="U46" i="4"/>
  <c r="T48" i="4"/>
  <c r="U48" i="4"/>
  <c r="N48" i="4"/>
  <c r="O48" i="4" s="1"/>
  <c r="U21" i="4"/>
  <c r="T102" i="4"/>
  <c r="T94" i="4"/>
  <c r="T122" i="4"/>
  <c r="U98" i="4"/>
  <c r="T166" i="4"/>
  <c r="U166" i="4"/>
  <c r="U192" i="4"/>
  <c r="T192" i="4"/>
  <c r="U190" i="4"/>
  <c r="T152" i="4"/>
  <c r="U152" i="4"/>
  <c r="U189" i="4"/>
  <c r="N189" i="4"/>
  <c r="O189" i="4" s="1"/>
  <c r="U187" i="4"/>
  <c r="T148" i="4"/>
  <c r="U140" i="4"/>
  <c r="U124" i="4"/>
  <c r="V115" i="4"/>
  <c r="W115" i="4" s="1"/>
  <c r="U143" i="4"/>
  <c r="T61" i="4"/>
  <c r="T167" i="4"/>
  <c r="U155" i="4"/>
  <c r="U107" i="4"/>
  <c r="T38" i="4"/>
  <c r="V78" i="4"/>
  <c r="W78" i="4" s="1"/>
  <c r="U130" i="4"/>
  <c r="T82" i="4"/>
  <c r="T57" i="4"/>
  <c r="T185" i="4"/>
  <c r="N185" i="4"/>
  <c r="O185" i="4" s="1"/>
  <c r="T169" i="4"/>
  <c r="U169" i="4"/>
  <c r="T159" i="4"/>
  <c r="T156" i="4"/>
  <c r="U75" i="4"/>
  <c r="T72" i="4"/>
  <c r="U72" i="4"/>
  <c r="N72" i="4"/>
  <c r="O72" i="4" s="1"/>
  <c r="T9" i="4"/>
  <c r="U178" i="4"/>
  <c r="U27" i="4"/>
  <c r="T27" i="4"/>
  <c r="T180" i="4"/>
  <c r="V168" i="4"/>
  <c r="W168" i="4" s="1"/>
  <c r="U180" i="4"/>
  <c r="U115" i="4"/>
  <c r="U144" i="4"/>
  <c r="V136" i="4"/>
  <c r="W136" i="4" s="1"/>
  <c r="N127" i="4"/>
  <c r="O127" i="4" s="1"/>
  <c r="T151" i="4"/>
  <c r="U128" i="4"/>
  <c r="U38" i="4"/>
  <c r="U9" i="4"/>
  <c r="T84" i="4"/>
  <c r="U84" i="4"/>
  <c r="U182" i="4"/>
  <c r="T8" i="4"/>
  <c r="U8" i="4"/>
  <c r="U194" i="4"/>
  <c r="T190" i="4"/>
  <c r="T178" i="4"/>
  <c r="T168" i="4"/>
  <c r="U142" i="4"/>
  <c r="U83" i="4"/>
  <c r="U193" i="4"/>
  <c r="T189" i="4"/>
  <c r="T133" i="4"/>
  <c r="U133" i="4"/>
  <c r="T125" i="4"/>
  <c r="U125" i="4"/>
  <c r="T117" i="4"/>
  <c r="U117" i="4"/>
  <c r="T109" i="4"/>
  <c r="U109" i="4"/>
  <c r="T98" i="4"/>
  <c r="T90" i="4"/>
  <c r="U69" i="4"/>
  <c r="T170" i="4"/>
  <c r="U170" i="4"/>
  <c r="U35" i="4"/>
  <c r="T129" i="4"/>
  <c r="T39" i="4"/>
  <c r="U79" i="4"/>
  <c r="T76" i="4"/>
  <c r="U76" i="4"/>
  <c r="T47" i="4"/>
  <c r="T44" i="4"/>
  <c r="U44" i="4"/>
  <c r="T28" i="4"/>
  <c r="U28" i="4"/>
  <c r="T12" i="4"/>
  <c r="U12" i="4"/>
  <c r="N186" i="4"/>
  <c r="O186" i="4" s="1"/>
  <c r="U186" i="4"/>
  <c r="T182" i="4"/>
  <c r="T59" i="4"/>
  <c r="T68" i="4"/>
  <c r="U68" i="4"/>
  <c r="T55" i="4"/>
  <c r="U104" i="4"/>
  <c r="U181" i="4"/>
  <c r="U165" i="4"/>
  <c r="T153" i="4"/>
  <c r="U153" i="4"/>
  <c r="U149" i="4"/>
  <c r="T137" i="4"/>
  <c r="U137" i="4"/>
  <c r="T134" i="4"/>
  <c r="T126" i="4"/>
  <c r="T118" i="4"/>
  <c r="T110" i="4"/>
  <c r="T91" i="4"/>
  <c r="U91" i="4"/>
  <c r="T32" i="4"/>
  <c r="U32" i="4"/>
  <c r="U13" i="4"/>
  <c r="T194" i="4"/>
  <c r="T184" i="4"/>
  <c r="U146" i="4"/>
  <c r="U61" i="4"/>
  <c r="T193" i="4"/>
  <c r="U173" i="4"/>
  <c r="T145" i="4"/>
  <c r="U145" i="4"/>
  <c r="U141" i="4"/>
  <c r="T93" i="4"/>
  <c r="U93" i="4"/>
  <c r="T71" i="4"/>
  <c r="U176" i="4"/>
  <c r="T176" i="4"/>
  <c r="U121" i="4"/>
  <c r="T31" i="4"/>
  <c r="T23" i="4"/>
  <c r="T186" i="4"/>
  <c r="U150" i="4"/>
  <c r="T7" i="4"/>
  <c r="T113" i="4"/>
  <c r="U113" i="4"/>
  <c r="T105" i="4"/>
  <c r="U105" i="4"/>
  <c r="U57" i="4"/>
  <c r="T51" i="4"/>
  <c r="U11" i="4"/>
  <c r="T11" i="4"/>
  <c r="T174" i="4"/>
  <c r="U174" i="4"/>
  <c r="T162" i="4"/>
  <c r="U162" i="4"/>
  <c r="T136" i="4"/>
  <c r="T56" i="4"/>
  <c r="U56" i="4"/>
  <c r="U177" i="4"/>
  <c r="T85" i="4"/>
  <c r="U53" i="4"/>
  <c r="T138" i="4"/>
  <c r="U158" i="4"/>
  <c r="T108" i="4"/>
  <c r="T63" i="4"/>
  <c r="T60" i="4"/>
  <c r="U60" i="4"/>
  <c r="T52" i="4"/>
  <c r="U52" i="4"/>
  <c r="T36" i="4"/>
  <c r="U36" i="4"/>
  <c r="T154" i="4"/>
  <c r="T20" i="4"/>
  <c r="U20" i="4"/>
  <c r="N138" i="4"/>
  <c r="O138" i="4" s="1"/>
  <c r="P90" i="4"/>
  <c r="V90" i="4"/>
  <c r="W90" i="4" s="1"/>
  <c r="N90" i="4"/>
  <c r="O90" i="4" s="1"/>
  <c r="P65" i="4"/>
  <c r="V65" i="4"/>
  <c r="W65" i="4" s="1"/>
  <c r="N65" i="4"/>
  <c r="O65" i="4" s="1"/>
  <c r="V144" i="4"/>
  <c r="W144" i="4" s="1"/>
  <c r="V195" i="4"/>
  <c r="W195" i="4" s="1"/>
  <c r="N195" i="4"/>
  <c r="O195" i="4" s="1"/>
  <c r="P195" i="4"/>
  <c r="V43" i="4"/>
  <c r="W43" i="4" s="1"/>
  <c r="P43" i="4"/>
  <c r="R64" i="4"/>
  <c r="S64" i="4" s="1"/>
  <c r="Q64" i="4"/>
  <c r="V22" i="4"/>
  <c r="W22" i="4" s="1"/>
  <c r="N22" i="4"/>
  <c r="O22" i="4" s="1"/>
  <c r="P22" i="4"/>
  <c r="V103" i="4"/>
  <c r="W103" i="4" s="1"/>
  <c r="N62" i="4"/>
  <c r="O62" i="4" s="1"/>
  <c r="V192" i="4"/>
  <c r="W192" i="4" s="1"/>
  <c r="P192" i="4"/>
  <c r="N176" i="4"/>
  <c r="O176" i="4" s="1"/>
  <c r="P150" i="4"/>
  <c r="V150" i="4"/>
  <c r="W150" i="4" s="1"/>
  <c r="V134" i="4"/>
  <c r="W134" i="4" s="1"/>
  <c r="P118" i="4"/>
  <c r="V118" i="4"/>
  <c r="W118" i="4" s="1"/>
  <c r="N118" i="4"/>
  <c r="O118" i="4" s="1"/>
  <c r="P86" i="4"/>
  <c r="V86" i="4"/>
  <c r="W86" i="4" s="1"/>
  <c r="N86" i="4"/>
  <c r="O86" i="4" s="1"/>
  <c r="V164" i="4"/>
  <c r="W164" i="4" s="1"/>
  <c r="N164" i="4"/>
  <c r="O164" i="4" s="1"/>
  <c r="P164" i="4"/>
  <c r="N175" i="4"/>
  <c r="O175" i="4" s="1"/>
  <c r="V147" i="4"/>
  <c r="W147" i="4" s="1"/>
  <c r="N147" i="4"/>
  <c r="O147" i="4" s="1"/>
  <c r="P147" i="4"/>
  <c r="P89" i="4"/>
  <c r="V89" i="4"/>
  <c r="W89" i="4" s="1"/>
  <c r="N89" i="4"/>
  <c r="O89" i="4" s="1"/>
  <c r="V77" i="4"/>
  <c r="W77" i="4" s="1"/>
  <c r="P61" i="4"/>
  <c r="V45" i="4"/>
  <c r="W45" i="4" s="1"/>
  <c r="P29" i="4"/>
  <c r="V29" i="4"/>
  <c r="W29" i="4" s="1"/>
  <c r="N29" i="4"/>
  <c r="O29" i="4" s="1"/>
  <c r="N13" i="4"/>
  <c r="O13" i="4" s="1"/>
  <c r="V159" i="4"/>
  <c r="W159" i="4" s="1"/>
  <c r="V143" i="4"/>
  <c r="W143" i="4" s="1"/>
  <c r="N143" i="4"/>
  <c r="O143" i="4" s="1"/>
  <c r="P143" i="4"/>
  <c r="V88" i="4"/>
  <c r="W88" i="4" s="1"/>
  <c r="N88" i="4"/>
  <c r="O88" i="4" s="1"/>
  <c r="P88" i="4"/>
  <c r="V155" i="4"/>
  <c r="W155" i="4" s="1"/>
  <c r="N155" i="4"/>
  <c r="O155" i="4" s="1"/>
  <c r="P155" i="4"/>
  <c r="V139" i="4"/>
  <c r="W139" i="4" s="1"/>
  <c r="N139" i="4"/>
  <c r="O139" i="4" s="1"/>
  <c r="P139" i="4"/>
  <c r="N123" i="4"/>
  <c r="O123" i="4" s="1"/>
  <c r="V107" i="4"/>
  <c r="W107" i="4" s="1"/>
  <c r="V71" i="4"/>
  <c r="W71" i="4" s="1"/>
  <c r="N71" i="4"/>
  <c r="O71" i="4" s="1"/>
  <c r="P71" i="4"/>
  <c r="N55" i="4"/>
  <c r="O55" i="4" s="1"/>
  <c r="P55" i="4"/>
  <c r="V39" i="4"/>
  <c r="W39" i="4" s="1"/>
  <c r="N39" i="4"/>
  <c r="O39" i="4" s="1"/>
  <c r="P39" i="4"/>
  <c r="V23" i="4"/>
  <c r="W23" i="4" s="1"/>
  <c r="N7" i="4"/>
  <c r="O7" i="4" s="1"/>
  <c r="V87" i="4"/>
  <c r="W87" i="4" s="1"/>
  <c r="V42" i="4"/>
  <c r="W42" i="4" s="1"/>
  <c r="N42" i="4"/>
  <c r="O42" i="4" s="1"/>
  <c r="P42" i="4"/>
  <c r="V30" i="4"/>
  <c r="W30" i="4" s="1"/>
  <c r="P30" i="4"/>
  <c r="R16" i="4"/>
  <c r="S16" i="4" s="1"/>
  <c r="Q16" i="4"/>
  <c r="N95" i="4"/>
  <c r="O95" i="4" s="1"/>
  <c r="X24" i="4"/>
  <c r="V66" i="4"/>
  <c r="W66" i="4" s="1"/>
  <c r="N66" i="4"/>
  <c r="O66" i="4" s="1"/>
  <c r="P66" i="4"/>
  <c r="V119" i="4"/>
  <c r="W119" i="4" s="1"/>
  <c r="P119" i="4"/>
  <c r="N78" i="4"/>
  <c r="O78" i="4" s="1"/>
  <c r="V183" i="4"/>
  <c r="W183" i="4" s="1"/>
  <c r="N183" i="4"/>
  <c r="O183" i="4" s="1"/>
  <c r="P183" i="4"/>
  <c r="P154" i="4"/>
  <c r="V154" i="4"/>
  <c r="W154" i="4" s="1"/>
  <c r="N154" i="4"/>
  <c r="O154" i="4" s="1"/>
  <c r="P122" i="4"/>
  <c r="N122" i="4"/>
  <c r="O122" i="4" s="1"/>
  <c r="V122" i="4"/>
  <c r="W122" i="4" s="1"/>
  <c r="N99" i="4"/>
  <c r="O99" i="4" s="1"/>
  <c r="P49" i="4"/>
  <c r="V49" i="4"/>
  <c r="W49" i="4" s="1"/>
  <c r="N49" i="4"/>
  <c r="O49" i="4" s="1"/>
  <c r="P17" i="4"/>
  <c r="N17" i="4"/>
  <c r="O17" i="4" s="1"/>
  <c r="V17" i="4"/>
  <c r="W17" i="4" s="1"/>
  <c r="V59" i="4"/>
  <c r="W59" i="4" s="1"/>
  <c r="N59" i="4"/>
  <c r="O59" i="4" s="1"/>
  <c r="P59" i="4"/>
  <c r="N11" i="4"/>
  <c r="O11" i="4" s="1"/>
  <c r="V135" i="4"/>
  <c r="W135" i="4" s="1"/>
  <c r="P135" i="4"/>
  <c r="P54" i="4"/>
  <c r="N112" i="4"/>
  <c r="O112" i="4" s="1"/>
  <c r="V188" i="4"/>
  <c r="W188" i="4" s="1"/>
  <c r="N188" i="4"/>
  <c r="O188" i="4" s="1"/>
  <c r="P188" i="4"/>
  <c r="V172" i="4"/>
  <c r="W172" i="4" s="1"/>
  <c r="N172" i="4"/>
  <c r="O172" i="4" s="1"/>
  <c r="P172" i="4"/>
  <c r="P146" i="4"/>
  <c r="P130" i="4"/>
  <c r="V130" i="4"/>
  <c r="W130" i="4" s="1"/>
  <c r="N130" i="4"/>
  <c r="O130" i="4" s="1"/>
  <c r="P114" i="4"/>
  <c r="V114" i="4"/>
  <c r="W114" i="4" s="1"/>
  <c r="N114" i="4"/>
  <c r="O114" i="4" s="1"/>
  <c r="P98" i="4"/>
  <c r="V98" i="4"/>
  <c r="W98" i="4" s="1"/>
  <c r="N98" i="4"/>
  <c r="O98" i="4" s="1"/>
  <c r="V160" i="4"/>
  <c r="W160" i="4" s="1"/>
  <c r="P160" i="4"/>
  <c r="N160" i="4"/>
  <c r="O160" i="4" s="1"/>
  <c r="R149" i="4"/>
  <c r="S149" i="4" s="1"/>
  <c r="Q149" i="4"/>
  <c r="P73" i="4"/>
  <c r="N73" i="4"/>
  <c r="O73" i="4" s="1"/>
  <c r="V73" i="4"/>
  <c r="W73" i="4" s="1"/>
  <c r="N57" i="4"/>
  <c r="O57" i="4" s="1"/>
  <c r="P41" i="4"/>
  <c r="N41" i="4"/>
  <c r="O41" i="4" s="1"/>
  <c r="V41" i="4"/>
  <c r="W41" i="4" s="1"/>
  <c r="P25" i="4"/>
  <c r="V25" i="4"/>
  <c r="W25" i="4" s="1"/>
  <c r="N25" i="4"/>
  <c r="O25" i="4" s="1"/>
  <c r="V9" i="4"/>
  <c r="W9" i="4" s="1"/>
  <c r="P96" i="4"/>
  <c r="X157" i="4"/>
  <c r="P81" i="4"/>
  <c r="N81" i="4"/>
  <c r="O81" i="4" s="1"/>
  <c r="V81" i="4"/>
  <c r="W81" i="4" s="1"/>
  <c r="V67" i="4"/>
  <c r="W67" i="4" s="1"/>
  <c r="N67" i="4"/>
  <c r="O67" i="4" s="1"/>
  <c r="P67" i="4"/>
  <c r="V51" i="4"/>
  <c r="W51" i="4" s="1"/>
  <c r="N51" i="4"/>
  <c r="O51" i="4" s="1"/>
  <c r="P51" i="4"/>
  <c r="V35" i="4"/>
  <c r="W35" i="4" s="1"/>
  <c r="N35" i="4"/>
  <c r="O35" i="4" s="1"/>
  <c r="P35" i="4"/>
  <c r="V19" i="4"/>
  <c r="W19" i="4" s="1"/>
  <c r="N19" i="4"/>
  <c r="O19" i="4" s="1"/>
  <c r="P19" i="4"/>
  <c r="V151" i="4"/>
  <c r="W151" i="4" s="1"/>
  <c r="P151" i="4"/>
  <c r="V58" i="4"/>
  <c r="W58" i="4" s="1"/>
  <c r="N58" i="4"/>
  <c r="O58" i="4" s="1"/>
  <c r="P58" i="4"/>
  <c r="V70" i="4"/>
  <c r="W70" i="4" s="1"/>
  <c r="N70" i="4"/>
  <c r="O70" i="4" s="1"/>
  <c r="P70" i="4"/>
  <c r="V38" i="4"/>
  <c r="W38" i="4" s="1"/>
  <c r="N38" i="4"/>
  <c r="O38" i="4" s="1"/>
  <c r="P38" i="4"/>
  <c r="R24" i="4"/>
  <c r="S24" i="4" s="1"/>
  <c r="Q24" i="4"/>
  <c r="P6" i="4"/>
  <c r="P80" i="4"/>
  <c r="N80" i="4"/>
  <c r="O80" i="4" s="1"/>
  <c r="V80" i="4"/>
  <c r="W80" i="4" s="1"/>
  <c r="V18" i="4"/>
  <c r="W18" i="4" s="1"/>
  <c r="P92" i="4"/>
  <c r="V92" i="4"/>
  <c r="W92" i="4" s="1"/>
  <c r="N92" i="4"/>
  <c r="O92" i="4" s="1"/>
  <c r="V46" i="4"/>
  <c r="W46" i="4" s="1"/>
  <c r="N46" i="4"/>
  <c r="O46" i="4" s="1"/>
  <c r="P46" i="4"/>
  <c r="P106" i="4"/>
  <c r="N106" i="4"/>
  <c r="O106" i="4" s="1"/>
  <c r="V106" i="4"/>
  <c r="W106" i="4" s="1"/>
  <c r="P163" i="4"/>
  <c r="N163" i="4"/>
  <c r="O163" i="4" s="1"/>
  <c r="V163" i="4"/>
  <c r="W163" i="4" s="1"/>
  <c r="V191" i="4"/>
  <c r="W191" i="4" s="1"/>
  <c r="N191" i="4"/>
  <c r="O191" i="4" s="1"/>
  <c r="P191" i="4"/>
  <c r="N124" i="4"/>
  <c r="O124" i="4" s="1"/>
  <c r="P33" i="4"/>
  <c r="N33" i="4"/>
  <c r="O33" i="4" s="1"/>
  <c r="V33" i="4"/>
  <c r="W33" i="4" s="1"/>
  <c r="V75" i="4"/>
  <c r="W75" i="4" s="1"/>
  <c r="N75" i="4"/>
  <c r="O75" i="4" s="1"/>
  <c r="P75" i="4"/>
  <c r="X16" i="4"/>
  <c r="R40" i="4"/>
  <c r="S40" i="4" s="1"/>
  <c r="V184" i="4"/>
  <c r="W184" i="4" s="1"/>
  <c r="N184" i="4"/>
  <c r="O184" i="4" s="1"/>
  <c r="P184" i="4"/>
  <c r="P168" i="4"/>
  <c r="P158" i="4"/>
  <c r="N158" i="4"/>
  <c r="O158" i="4" s="1"/>
  <c r="V158" i="4"/>
  <c r="W158" i="4" s="1"/>
  <c r="P126" i="4"/>
  <c r="V126" i="4"/>
  <c r="W126" i="4" s="1"/>
  <c r="P110" i="4"/>
  <c r="N110" i="4"/>
  <c r="O110" i="4" s="1"/>
  <c r="V110" i="4"/>
  <c r="W110" i="4" s="1"/>
  <c r="V171" i="4"/>
  <c r="W171" i="4" s="1"/>
  <c r="P171" i="4"/>
  <c r="P97" i="4"/>
  <c r="V97" i="4"/>
  <c r="W97" i="4" s="1"/>
  <c r="N97" i="4"/>
  <c r="O97" i="4" s="1"/>
  <c r="P69" i="4"/>
  <c r="V69" i="4"/>
  <c r="W69" i="4" s="1"/>
  <c r="P37" i="4"/>
  <c r="N37" i="4"/>
  <c r="O37" i="4" s="1"/>
  <c r="V37" i="4"/>
  <c r="W37" i="4" s="1"/>
  <c r="P21" i="4"/>
  <c r="V21" i="4"/>
  <c r="W21" i="4" s="1"/>
  <c r="N152" i="4"/>
  <c r="O152" i="4" s="1"/>
  <c r="P136" i="4"/>
  <c r="V120" i="4"/>
  <c r="W120" i="4" s="1"/>
  <c r="N120" i="4"/>
  <c r="O120" i="4" s="1"/>
  <c r="P120" i="4"/>
  <c r="V104" i="4"/>
  <c r="W104" i="4" s="1"/>
  <c r="N104" i="4"/>
  <c r="O104" i="4" s="1"/>
  <c r="P104" i="4"/>
  <c r="R157" i="4"/>
  <c r="S157" i="4" s="1"/>
  <c r="Q157" i="4"/>
  <c r="V132" i="4"/>
  <c r="W132" i="4" s="1"/>
  <c r="N132" i="4"/>
  <c r="O132" i="4" s="1"/>
  <c r="P132" i="4"/>
  <c r="V116" i="4"/>
  <c r="W116" i="4" s="1"/>
  <c r="P116" i="4"/>
  <c r="N100" i="4"/>
  <c r="O100" i="4" s="1"/>
  <c r="V79" i="4"/>
  <c r="W79" i="4" s="1"/>
  <c r="V63" i="4"/>
  <c r="W63" i="4" s="1"/>
  <c r="N63" i="4"/>
  <c r="O63" i="4" s="1"/>
  <c r="P63" i="4"/>
  <c r="P47" i="4"/>
  <c r="V31" i="4"/>
  <c r="W31" i="4" s="1"/>
  <c r="N31" i="4"/>
  <c r="O31" i="4" s="1"/>
  <c r="P31" i="4"/>
  <c r="V15" i="4"/>
  <c r="W15" i="4" s="1"/>
  <c r="N15" i="4"/>
  <c r="O15" i="4" s="1"/>
  <c r="P15" i="4"/>
  <c r="N128" i="4"/>
  <c r="O128" i="4" s="1"/>
  <c r="V74" i="4"/>
  <c r="W74" i="4" s="1"/>
  <c r="N74" i="4"/>
  <c r="O74" i="4" s="1"/>
  <c r="P74" i="4"/>
  <c r="V10" i="4"/>
  <c r="W10" i="4" s="1"/>
  <c r="N10" i="4"/>
  <c r="O10" i="4" s="1"/>
  <c r="P10" i="4"/>
  <c r="X64" i="4"/>
  <c r="V14" i="4"/>
  <c r="W14" i="4" s="1"/>
  <c r="N14" i="4"/>
  <c r="O14" i="4" s="1"/>
  <c r="P14" i="4"/>
  <c r="X40" i="4"/>
  <c r="V34" i="4"/>
  <c r="W34" i="4" s="1"/>
  <c r="N34" i="4"/>
  <c r="O34" i="4" s="1"/>
  <c r="P34" i="4"/>
  <c r="V103" i="5"/>
  <c r="W103" i="5" s="1"/>
  <c r="V47" i="5"/>
  <c r="W47" i="5" s="1"/>
  <c r="N47" i="5"/>
  <c r="V54" i="5"/>
  <c r="W54" i="5" s="1"/>
  <c r="N54" i="5"/>
  <c r="P54" i="5"/>
  <c r="P159" i="5"/>
  <c r="V159" i="5"/>
  <c r="W159" i="5" s="1"/>
  <c r="N159" i="5"/>
  <c r="N113" i="5"/>
  <c r="V97" i="5"/>
  <c r="W97" i="5" s="1"/>
  <c r="N97" i="5"/>
  <c r="P97" i="5"/>
  <c r="V89" i="5"/>
  <c r="W89" i="5" s="1"/>
  <c r="N89" i="5"/>
  <c r="P89" i="5"/>
  <c r="P83" i="5"/>
  <c r="V83" i="5"/>
  <c r="W83" i="5" s="1"/>
  <c r="N83" i="5"/>
  <c r="N65" i="5"/>
  <c r="V65" i="5"/>
  <c r="W65" i="5" s="1"/>
  <c r="P65" i="5"/>
  <c r="V29" i="5"/>
  <c r="W29" i="5" s="1"/>
  <c r="N29" i="5"/>
  <c r="P29" i="5"/>
  <c r="P179" i="5"/>
  <c r="N179" i="5"/>
  <c r="V179" i="5"/>
  <c r="W179" i="5" s="1"/>
  <c r="P139" i="5"/>
  <c r="N139" i="5"/>
  <c r="V139" i="5"/>
  <c r="W139" i="5" s="1"/>
  <c r="P95" i="5"/>
  <c r="V95" i="5"/>
  <c r="W95" i="5" s="1"/>
  <c r="N95" i="5"/>
  <c r="V59" i="5"/>
  <c r="W59" i="5" s="1"/>
  <c r="P59" i="5"/>
  <c r="N59" i="5"/>
  <c r="N43" i="5"/>
  <c r="P43" i="5"/>
  <c r="V43" i="5"/>
  <c r="W43" i="5" s="1"/>
  <c r="V137" i="5"/>
  <c r="W137" i="5" s="1"/>
  <c r="N137" i="5"/>
  <c r="P137" i="5"/>
  <c r="V129" i="5"/>
  <c r="W129" i="5" s="1"/>
  <c r="N129" i="5"/>
  <c r="P129" i="5"/>
  <c r="V34" i="5"/>
  <c r="W34" i="5" s="1"/>
  <c r="N34" i="5"/>
  <c r="P34" i="5"/>
  <c r="V18" i="5"/>
  <c r="W18" i="5" s="1"/>
  <c r="N18" i="5"/>
  <c r="P18" i="5"/>
  <c r="V17" i="5"/>
  <c r="W17" i="5" s="1"/>
  <c r="N17" i="5"/>
  <c r="P17" i="5"/>
  <c r="N125" i="5"/>
  <c r="V125" i="5"/>
  <c r="W125" i="5" s="1"/>
  <c r="P125" i="5"/>
  <c r="V121" i="5"/>
  <c r="W121" i="5" s="1"/>
  <c r="N121" i="5"/>
  <c r="P121" i="5"/>
  <c r="P115" i="5"/>
  <c r="V115" i="5"/>
  <c r="W115" i="5" s="1"/>
  <c r="N115" i="5"/>
  <c r="P33" i="5"/>
  <c r="V33" i="5"/>
  <c r="W33" i="5" s="1"/>
  <c r="N33" i="5"/>
  <c r="P25" i="5"/>
  <c r="V25" i="5"/>
  <c r="W25" i="5" s="1"/>
  <c r="N25" i="5"/>
  <c r="P183" i="5"/>
  <c r="V189" i="5"/>
  <c r="W189" i="5" s="1"/>
  <c r="V194" i="5"/>
  <c r="W194" i="5" s="1"/>
  <c r="P194" i="5"/>
  <c r="P131" i="5"/>
  <c r="N131" i="5"/>
  <c r="V131" i="5"/>
  <c r="W131" i="5" s="1"/>
  <c r="V62" i="5"/>
  <c r="W62" i="5" s="1"/>
  <c r="N62" i="5"/>
  <c r="P62" i="5"/>
  <c r="P99" i="5"/>
  <c r="V91" i="5"/>
  <c r="W91" i="5" s="1"/>
  <c r="N91" i="5"/>
  <c r="V57" i="5"/>
  <c r="W57" i="5" s="1"/>
  <c r="N57" i="5"/>
  <c r="P57" i="5"/>
  <c r="V106" i="5"/>
  <c r="W106" i="5" s="1"/>
  <c r="N106" i="5"/>
  <c r="P106" i="5"/>
  <c r="P175" i="5"/>
  <c r="N175" i="5"/>
  <c r="V175" i="5"/>
  <c r="W175" i="5" s="1"/>
  <c r="V174" i="5"/>
  <c r="W174" i="5" s="1"/>
  <c r="V166" i="5"/>
  <c r="W166" i="5" s="1"/>
  <c r="N166" i="5"/>
  <c r="P166" i="5"/>
  <c r="N158" i="5"/>
  <c r="V150" i="5"/>
  <c r="W150" i="5" s="1"/>
  <c r="N150" i="5"/>
  <c r="P150" i="5"/>
  <c r="V134" i="5"/>
  <c r="W134" i="5" s="1"/>
  <c r="N134" i="5"/>
  <c r="P134" i="5"/>
  <c r="V177" i="5"/>
  <c r="W177" i="5" s="1"/>
  <c r="N177" i="5"/>
  <c r="P177" i="5"/>
  <c r="P147" i="5"/>
  <c r="V147" i="5"/>
  <c r="W147" i="5" s="1"/>
  <c r="V127" i="5"/>
  <c r="W127" i="5" s="1"/>
  <c r="P127" i="5"/>
  <c r="P167" i="5"/>
  <c r="V167" i="5"/>
  <c r="W167" i="5" s="1"/>
  <c r="N167" i="5"/>
  <c r="P151" i="5"/>
  <c r="V151" i="5"/>
  <c r="W151" i="5" s="1"/>
  <c r="N151" i="5"/>
  <c r="P135" i="5"/>
  <c r="P119" i="5"/>
  <c r="V119" i="5"/>
  <c r="W119" i="5" s="1"/>
  <c r="N119" i="5"/>
  <c r="P87" i="5"/>
  <c r="V87" i="5"/>
  <c r="W87" i="5" s="1"/>
  <c r="N87" i="5"/>
  <c r="P55" i="5"/>
  <c r="V55" i="5"/>
  <c r="W55" i="5" s="1"/>
  <c r="N55" i="5"/>
  <c r="V170" i="5"/>
  <c r="W170" i="5" s="1"/>
  <c r="N170" i="5"/>
  <c r="P170" i="5"/>
  <c r="P161" i="5"/>
  <c r="V146" i="5"/>
  <c r="W146" i="5" s="1"/>
  <c r="N146" i="5"/>
  <c r="P146" i="5"/>
  <c r="V58" i="5"/>
  <c r="W58" i="5" s="1"/>
  <c r="N58" i="5"/>
  <c r="P58" i="5"/>
  <c r="V42" i="5"/>
  <c r="W42" i="5" s="1"/>
  <c r="N42" i="5"/>
  <c r="P42" i="5"/>
  <c r="V45" i="5"/>
  <c r="W45" i="5" s="1"/>
  <c r="N45" i="5"/>
  <c r="P45" i="5"/>
  <c r="V169" i="5"/>
  <c r="W169" i="5" s="1"/>
  <c r="N169" i="5"/>
  <c r="P169" i="5"/>
  <c r="P123" i="5"/>
  <c r="V123" i="5"/>
  <c r="W123" i="5" s="1"/>
  <c r="N123" i="5"/>
  <c r="P153" i="5"/>
  <c r="V90" i="5"/>
  <c r="W90" i="5" s="1"/>
  <c r="N90" i="5"/>
  <c r="P90" i="5"/>
  <c r="P163" i="5"/>
  <c r="N163" i="5"/>
  <c r="V163" i="5"/>
  <c r="W163" i="5" s="1"/>
  <c r="P71" i="5"/>
  <c r="V71" i="5"/>
  <c r="W71" i="5" s="1"/>
  <c r="N71" i="5"/>
  <c r="V162" i="5"/>
  <c r="W162" i="5" s="1"/>
  <c r="N162" i="5"/>
  <c r="P162" i="5"/>
  <c r="V46" i="5"/>
  <c r="W46" i="5" s="1"/>
  <c r="N46" i="5"/>
  <c r="P46" i="5"/>
  <c r="V155" i="5"/>
  <c r="W155" i="5" s="1"/>
  <c r="V185" i="5"/>
  <c r="W185" i="5" s="1"/>
  <c r="N185" i="5"/>
  <c r="P185" i="5"/>
  <c r="P111" i="5"/>
  <c r="V111" i="5"/>
  <c r="W111" i="5" s="1"/>
  <c r="N111" i="5"/>
  <c r="P79" i="5"/>
  <c r="N51" i="5"/>
  <c r="V154" i="5"/>
  <c r="W154" i="5" s="1"/>
  <c r="N154" i="5"/>
  <c r="P154" i="5"/>
  <c r="V82" i="5"/>
  <c r="W82" i="5" s="1"/>
  <c r="N82" i="5"/>
  <c r="P82" i="5"/>
  <c r="V130" i="5"/>
  <c r="W130" i="5" s="1"/>
  <c r="N130" i="5"/>
  <c r="P130" i="5"/>
  <c r="V118" i="5"/>
  <c r="W118" i="5" s="1"/>
  <c r="N118" i="5"/>
  <c r="P118" i="5"/>
  <c r="V102" i="5"/>
  <c r="W102" i="5" s="1"/>
  <c r="N102" i="5"/>
  <c r="P102" i="5"/>
  <c r="N94" i="5"/>
  <c r="P94" i="5"/>
  <c r="P86" i="5"/>
  <c r="V78" i="5"/>
  <c r="W78" i="5" s="1"/>
  <c r="P70" i="5"/>
  <c r="V10" i="5"/>
  <c r="W10" i="5" s="1"/>
  <c r="N10" i="5"/>
  <c r="P10" i="5"/>
  <c r="V138" i="5"/>
  <c r="W138" i="5" s="1"/>
  <c r="V74" i="5"/>
  <c r="W74" i="5" s="1"/>
  <c r="N74" i="5"/>
  <c r="P74" i="5"/>
  <c r="V186" i="5"/>
  <c r="W186" i="5" s="1"/>
  <c r="N186" i="5"/>
  <c r="P186" i="5"/>
  <c r="V75" i="5"/>
  <c r="W75" i="5" s="1"/>
  <c r="V53" i="5"/>
  <c r="W53" i="5" s="1"/>
  <c r="N53" i="5"/>
  <c r="P53" i="5"/>
  <c r="V49" i="5"/>
  <c r="W49" i="5" s="1"/>
  <c r="N49" i="5"/>
  <c r="P49" i="5"/>
  <c r="V98" i="5"/>
  <c r="W98" i="5" s="1"/>
  <c r="N98" i="5"/>
  <c r="P98" i="5"/>
  <c r="O41" i="10" l="1"/>
  <c r="X41" i="10"/>
  <c r="N15" i="10"/>
  <c r="N47" i="10"/>
  <c r="P9" i="9"/>
  <c r="Y7" i="9"/>
  <c r="O41" i="9"/>
  <c r="O23" i="9"/>
  <c r="O53" i="10"/>
  <c r="N53" i="10"/>
  <c r="O48" i="10"/>
  <c r="N48" i="10"/>
  <c r="O23" i="10"/>
  <c r="N23" i="10"/>
  <c r="X59" i="10"/>
  <c r="O62" i="10"/>
  <c r="N62" i="10"/>
  <c r="O4" i="10"/>
  <c r="N4" i="10"/>
  <c r="N60" i="10"/>
  <c r="X34" i="10"/>
  <c r="AG34" i="10" s="1"/>
  <c r="N34" i="10"/>
  <c r="N63" i="10"/>
  <c r="O64" i="10"/>
  <c r="N64" i="10"/>
  <c r="N13" i="10"/>
  <c r="O21" i="10"/>
  <c r="N21" i="10"/>
  <c r="O35" i="10"/>
  <c r="N35" i="10"/>
  <c r="X32" i="10"/>
  <c r="AG32" i="10" s="1"/>
  <c r="N32" i="10"/>
  <c r="O55" i="10"/>
  <c r="N55" i="10"/>
  <c r="O43" i="10"/>
  <c r="N43" i="10"/>
  <c r="O8" i="10"/>
  <c r="N8" i="10"/>
  <c r="N51" i="10"/>
  <c r="X61" i="10"/>
  <c r="AG61" i="10" s="1"/>
  <c r="N61" i="10"/>
  <c r="N13" i="9"/>
  <c r="N18" i="9"/>
  <c r="N56" i="9"/>
  <c r="N22" i="9"/>
  <c r="N41" i="9"/>
  <c r="N9" i="9"/>
  <c r="N54" i="9"/>
  <c r="N14" i="9"/>
  <c r="P9" i="5"/>
  <c r="P155" i="5"/>
  <c r="P30" i="5"/>
  <c r="V181" i="5"/>
  <c r="W181" i="5" s="1"/>
  <c r="V193" i="5"/>
  <c r="W193" i="5" s="1"/>
  <c r="V190" i="5"/>
  <c r="W190" i="5" s="1"/>
  <c r="N191" i="5"/>
  <c r="O18" i="9"/>
  <c r="P78" i="5"/>
  <c r="P187" i="5"/>
  <c r="N182" i="5"/>
  <c r="N30" i="5"/>
  <c r="N78" i="5"/>
  <c r="N155" i="5"/>
  <c r="O155" i="5" s="1"/>
  <c r="V30" i="5"/>
  <c r="W30" i="5" s="1"/>
  <c r="P41" i="5"/>
  <c r="N70" i="5"/>
  <c r="O70" i="5" s="1"/>
  <c r="V122" i="5"/>
  <c r="W122" i="5" s="1"/>
  <c r="P37" i="5"/>
  <c r="V182" i="5"/>
  <c r="W182" i="5" s="1"/>
  <c r="P13" i="5"/>
  <c r="Q13" i="5" s="1"/>
  <c r="P14" i="5"/>
  <c r="V158" i="5"/>
  <c r="W158" i="5" s="1"/>
  <c r="P145" i="5"/>
  <c r="Q145" i="5" s="1"/>
  <c r="V114" i="5"/>
  <c r="W114" i="5" s="1"/>
  <c r="X114" i="5" s="1"/>
  <c r="N9" i="5"/>
  <c r="N79" i="5"/>
  <c r="O79" i="5" s="1"/>
  <c r="N187" i="5"/>
  <c r="V39" i="5"/>
  <c r="W39" i="5" s="1"/>
  <c r="X39" i="5" s="1"/>
  <c r="N39" i="5"/>
  <c r="O39" i="5" s="1"/>
  <c r="N81" i="5"/>
  <c r="V70" i="5"/>
  <c r="W70" i="5" s="1"/>
  <c r="X70" i="5" s="1"/>
  <c r="N37" i="5"/>
  <c r="O37" i="5" s="1"/>
  <c r="N14" i="5"/>
  <c r="P190" i="5"/>
  <c r="N145" i="5"/>
  <c r="O145" i="5" s="1"/>
  <c r="N183" i="5"/>
  <c r="V9" i="5"/>
  <c r="W9" i="5" s="1"/>
  <c r="V79" i="5"/>
  <c r="W79" i="5" s="1"/>
  <c r="V187" i="5"/>
  <c r="W187" i="5" s="1"/>
  <c r="X187" i="5" s="1"/>
  <c r="V37" i="5"/>
  <c r="W37" i="5" s="1"/>
  <c r="P182" i="5"/>
  <c r="V14" i="5"/>
  <c r="W14" i="5" s="1"/>
  <c r="P158" i="5"/>
  <c r="R158" i="5" s="1"/>
  <c r="N190" i="5"/>
  <c r="P63" i="5"/>
  <c r="V183" i="5"/>
  <c r="W183" i="5" s="1"/>
  <c r="N105" i="5"/>
  <c r="O105" i="5" s="1"/>
  <c r="P39" i="5"/>
  <c r="Q39" i="5" s="1"/>
  <c r="N178" i="5"/>
  <c r="N75" i="5"/>
  <c r="V13" i="4"/>
  <c r="W13" i="4" s="1"/>
  <c r="N180" i="4"/>
  <c r="O180" i="4" s="1"/>
  <c r="O49" i="10"/>
  <c r="X20" i="10"/>
  <c r="AG20" i="10" s="1"/>
  <c r="X21" i="10"/>
  <c r="AG21" i="10" s="1"/>
  <c r="X35" i="10"/>
  <c r="AG35" i="10" s="1"/>
  <c r="O45" i="10"/>
  <c r="O20" i="10"/>
  <c r="O39" i="10"/>
  <c r="O32" i="10"/>
  <c r="X53" i="10"/>
  <c r="AG53" i="10" s="1"/>
  <c r="X48" i="10"/>
  <c r="AG48" i="10" s="1"/>
  <c r="X39" i="10"/>
  <c r="X23" i="10"/>
  <c r="O47" i="10"/>
  <c r="X45" i="10"/>
  <c r="X49" i="10"/>
  <c r="AG49" i="10" s="1"/>
  <c r="O15" i="10"/>
  <c r="P128" i="4"/>
  <c r="V100" i="4"/>
  <c r="W100" i="4" s="1"/>
  <c r="V57" i="4"/>
  <c r="W57" i="4" s="1"/>
  <c r="P7" i="4"/>
  <c r="R7" i="4" s="1"/>
  <c r="S7" i="4" s="1"/>
  <c r="V123" i="4"/>
  <c r="W123" i="4" s="1"/>
  <c r="P77" i="4"/>
  <c r="P108" i="4"/>
  <c r="V175" i="4"/>
  <c r="W175" i="4" s="1"/>
  <c r="V176" i="4"/>
  <c r="W176" i="4" s="1"/>
  <c r="O60" i="10"/>
  <c r="O7" i="10"/>
  <c r="N108" i="4"/>
  <c r="O108" i="4" s="1"/>
  <c r="P131" i="4"/>
  <c r="X4" i="10"/>
  <c r="O63" i="10"/>
  <c r="N47" i="4"/>
  <c r="O47" i="4" s="1"/>
  <c r="P179" i="4"/>
  <c r="V142" i="4"/>
  <c r="W142" i="4" s="1"/>
  <c r="X142" i="4" s="1"/>
  <c r="N6" i="4"/>
  <c r="O6" i="4" s="1"/>
  <c r="N167" i="4"/>
  <c r="O167" i="4" s="1"/>
  <c r="N96" i="4"/>
  <c r="O96" i="4" s="1"/>
  <c r="P9" i="4"/>
  <c r="R9" i="4" s="1"/>
  <c r="S9" i="4" s="1"/>
  <c r="V156" i="4"/>
  <c r="W156" i="4" s="1"/>
  <c r="X156" i="4" s="1"/>
  <c r="V112" i="4"/>
  <c r="W112" i="4" s="1"/>
  <c r="V11" i="4"/>
  <c r="W11" i="4" s="1"/>
  <c r="V99" i="4"/>
  <c r="W99" i="4" s="1"/>
  <c r="X99" i="4" s="1"/>
  <c r="V95" i="4"/>
  <c r="W95" i="4" s="1"/>
  <c r="X95" i="4" s="1"/>
  <c r="P45" i="4"/>
  <c r="P134" i="4"/>
  <c r="V62" i="4"/>
  <c r="W62" i="4" s="1"/>
  <c r="X62" i="4" s="1"/>
  <c r="O28" i="10"/>
  <c r="X8" i="10"/>
  <c r="AG8" i="10" s="1"/>
  <c r="P53" i="4"/>
  <c r="P79" i="4"/>
  <c r="N179" i="4"/>
  <c r="O179" i="4" s="1"/>
  <c r="N142" i="4"/>
  <c r="O142" i="4" s="1"/>
  <c r="V167" i="4"/>
  <c r="W167" i="4" s="1"/>
  <c r="X167" i="4" s="1"/>
  <c r="V146" i="4"/>
  <c r="W146" i="4" s="1"/>
  <c r="P87" i="4"/>
  <c r="P159" i="4"/>
  <c r="P103" i="4"/>
  <c r="R103" i="4" s="1"/>
  <c r="S103" i="4" s="1"/>
  <c r="AG28" i="10"/>
  <c r="M32" i="10"/>
  <c r="O61" i="10"/>
  <c r="P75" i="5"/>
  <c r="P138" i="5"/>
  <c r="R138" i="5" s="1"/>
  <c r="V51" i="5"/>
  <c r="W51" i="5" s="1"/>
  <c r="X51" i="5" s="1"/>
  <c r="V143" i="5"/>
  <c r="W143" i="5" s="1"/>
  <c r="N161" i="5"/>
  <c r="P91" i="5"/>
  <c r="R91" i="5" s="1"/>
  <c r="O30" i="9"/>
  <c r="O54" i="9"/>
  <c r="N138" i="5"/>
  <c r="P51" i="5"/>
  <c r="V161" i="5"/>
  <c r="W161" i="5" s="1"/>
  <c r="V142" i="5"/>
  <c r="W142" i="5" s="1"/>
  <c r="X142" i="5" s="1"/>
  <c r="N61" i="5"/>
  <c r="O61" i="5" s="1"/>
  <c r="O32" i="9"/>
  <c r="O39" i="9"/>
  <c r="M48" i="10"/>
  <c r="M61" i="10"/>
  <c r="X13" i="10"/>
  <c r="M42" i="10"/>
  <c r="P30" i="9"/>
  <c r="P39" i="9"/>
  <c r="V94" i="5"/>
  <c r="W94" i="5" s="1"/>
  <c r="N127" i="5"/>
  <c r="N147" i="5"/>
  <c r="P191" i="5"/>
  <c r="Q191" i="5" s="1"/>
  <c r="V107" i="5"/>
  <c r="W107" i="5" s="1"/>
  <c r="X107" i="5" s="1"/>
  <c r="V145" i="5"/>
  <c r="W145" i="5" s="1"/>
  <c r="N194" i="5"/>
  <c r="P73" i="5"/>
  <c r="R73" i="5" s="1"/>
  <c r="N171" i="5"/>
  <c r="O171" i="5" s="1"/>
  <c r="P22" i="5"/>
  <c r="P47" i="5"/>
  <c r="V178" i="5"/>
  <c r="W178" i="5" s="1"/>
  <c r="X178" i="5" s="1"/>
  <c r="O14" i="9"/>
  <c r="V109" i="5"/>
  <c r="W109" i="5" s="1"/>
  <c r="X109" i="5" s="1"/>
  <c r="P122" i="5"/>
  <c r="P181" i="5"/>
  <c r="P142" i="5"/>
  <c r="Q142" i="5" s="1"/>
  <c r="P174" i="5"/>
  <c r="R174" i="5" s="1"/>
  <c r="V6" i="5"/>
  <c r="W6" i="5" s="1"/>
  <c r="N63" i="5"/>
  <c r="N41" i="5"/>
  <c r="O41" i="5" s="1"/>
  <c r="P114" i="5"/>
  <c r="R114" i="5" s="1"/>
  <c r="N22" i="5"/>
  <c r="X45" i="9"/>
  <c r="AG45" i="9" s="1"/>
  <c r="N122" i="5"/>
  <c r="O122" i="5" s="1"/>
  <c r="N181" i="5"/>
  <c r="N142" i="5"/>
  <c r="N174" i="5"/>
  <c r="O174" i="5" s="1"/>
  <c r="V191" i="5"/>
  <c r="W191" i="5" s="1"/>
  <c r="X191" i="5" s="1"/>
  <c r="V63" i="5"/>
  <c r="W63" i="5" s="1"/>
  <c r="V41" i="5"/>
  <c r="W41" i="5" s="1"/>
  <c r="N114" i="5"/>
  <c r="O114" i="5" s="1"/>
  <c r="V22" i="5"/>
  <c r="W22" i="5" s="1"/>
  <c r="P178" i="5"/>
  <c r="P109" i="5"/>
  <c r="N148" i="5"/>
  <c r="O148" i="5" s="1"/>
  <c r="N136" i="4"/>
  <c r="O136" i="4" s="1"/>
  <c r="V152" i="4"/>
  <c r="W152" i="4" s="1"/>
  <c r="N53" i="4"/>
  <c r="O53" i="4" s="1"/>
  <c r="N168" i="4"/>
  <c r="O168" i="4" s="1"/>
  <c r="V124" i="4"/>
  <c r="W124" i="4" s="1"/>
  <c r="V131" i="4"/>
  <c r="W131" i="4" s="1"/>
  <c r="X131" i="4" s="1"/>
  <c r="P50" i="4"/>
  <c r="N54" i="4"/>
  <c r="O54" i="4" s="1"/>
  <c r="V26" i="4"/>
  <c r="W26" i="4" s="1"/>
  <c r="X26" i="4" s="1"/>
  <c r="P111" i="4"/>
  <c r="R111" i="4" s="1"/>
  <c r="S111" i="4" s="1"/>
  <c r="N102" i="4"/>
  <c r="O102" i="4" s="1"/>
  <c r="P138" i="4"/>
  <c r="Q138" i="4" s="1"/>
  <c r="N50" i="4"/>
  <c r="O50" i="4" s="1"/>
  <c r="P23" i="4"/>
  <c r="Q23" i="4" s="1"/>
  <c r="P107" i="4"/>
  <c r="Q107" i="4" s="1"/>
  <c r="N111" i="4"/>
  <c r="O111" i="4" s="1"/>
  <c r="V102" i="4"/>
  <c r="W102" i="4" s="1"/>
  <c r="P180" i="4"/>
  <c r="R180" i="4" s="1"/>
  <c r="S180" i="4" s="1"/>
  <c r="P115" i="4"/>
  <c r="N88" i="5"/>
  <c r="O88" i="5" s="1"/>
  <c r="N11" i="5"/>
  <c r="O11" i="5" s="1"/>
  <c r="N120" i="5"/>
  <c r="O120" i="5" s="1"/>
  <c r="P148" i="4"/>
  <c r="P27" i="4"/>
  <c r="M5" i="10"/>
  <c r="N148" i="4"/>
  <c r="O148" i="4" s="1"/>
  <c r="V140" i="4"/>
  <c r="W140" i="4" s="1"/>
  <c r="X140" i="4" s="1"/>
  <c r="N27" i="4"/>
  <c r="O27" i="4" s="1"/>
  <c r="P18" i="4"/>
  <c r="R18" i="4" s="1"/>
  <c r="S18" i="4" s="1"/>
  <c r="P156" i="4"/>
  <c r="R156" i="4" s="1"/>
  <c r="S156" i="4" s="1"/>
  <c r="P78" i="4"/>
  <c r="R78" i="4" s="1"/>
  <c r="S78" i="4" s="1"/>
  <c r="V127" i="4"/>
  <c r="W127" i="4" s="1"/>
  <c r="X127" i="4" s="1"/>
  <c r="N61" i="4"/>
  <c r="O61" i="4" s="1"/>
  <c r="P144" i="4"/>
  <c r="R144" i="4" s="1"/>
  <c r="S144" i="4" s="1"/>
  <c r="X60" i="10"/>
  <c r="AG60" i="10" s="1"/>
  <c r="X47" i="10"/>
  <c r="AG47" i="10" s="1"/>
  <c r="AG39" i="10"/>
  <c r="AG7" i="10"/>
  <c r="O26" i="10"/>
  <c r="X26" i="10"/>
  <c r="AG19" i="10"/>
  <c r="O11" i="10"/>
  <c r="X11" i="10"/>
  <c r="O10" i="10"/>
  <c r="X10" i="10"/>
  <c r="O51" i="10"/>
  <c r="X51" i="10"/>
  <c r="X58" i="10"/>
  <c r="O58" i="10"/>
  <c r="O30" i="10"/>
  <c r="X30" i="10"/>
  <c r="X57" i="10"/>
  <c r="O57" i="10"/>
  <c r="P129" i="4"/>
  <c r="V129" i="4"/>
  <c r="W129" i="4" s="1"/>
  <c r="X129" i="4" s="1"/>
  <c r="N129" i="4"/>
  <c r="O129" i="4" s="1"/>
  <c r="O9" i="10"/>
  <c r="X9" i="10"/>
  <c r="X66" i="10"/>
  <c r="O66" i="10"/>
  <c r="AG27" i="10"/>
  <c r="O54" i="10"/>
  <c r="X54" i="10"/>
  <c r="AG31" i="10"/>
  <c r="O37" i="10"/>
  <c r="X37" i="10"/>
  <c r="O40" i="10"/>
  <c r="X40" i="10"/>
  <c r="O24" i="10"/>
  <c r="X24" i="10"/>
  <c r="X63" i="10"/>
  <c r="O22" i="10"/>
  <c r="X22" i="10"/>
  <c r="X33" i="10"/>
  <c r="O33" i="10"/>
  <c r="X15" i="10"/>
  <c r="P101" i="4"/>
  <c r="V101" i="4"/>
  <c r="W101" i="4" s="1"/>
  <c r="X101" i="4" s="1"/>
  <c r="N101" i="4"/>
  <c r="O101" i="4" s="1"/>
  <c r="X56" i="10"/>
  <c r="O56" i="10"/>
  <c r="X17" i="10"/>
  <c r="O17" i="10"/>
  <c r="O38" i="10"/>
  <c r="X38" i="10"/>
  <c r="X43" i="10"/>
  <c r="X64" i="10"/>
  <c r="O14" i="10"/>
  <c r="X14" i="10"/>
  <c r="O50" i="10"/>
  <c r="X50" i="10"/>
  <c r="AG59" i="10"/>
  <c r="X25" i="10"/>
  <c r="O25" i="10"/>
  <c r="O46" i="10"/>
  <c r="X46" i="10"/>
  <c r="X62" i="10"/>
  <c r="X55" i="10"/>
  <c r="AG23" i="10"/>
  <c r="AG67" i="10"/>
  <c r="AG45" i="10"/>
  <c r="AG41" i="10"/>
  <c r="O65" i="10"/>
  <c r="X65" i="10"/>
  <c r="N133" i="5"/>
  <c r="O133" i="5" s="1"/>
  <c r="N108" i="5"/>
  <c r="O108" i="5" s="1"/>
  <c r="O36" i="9"/>
  <c r="O45" i="9"/>
  <c r="P45" i="9"/>
  <c r="P56" i="9"/>
  <c r="O50" i="9"/>
  <c r="P50" i="9"/>
  <c r="P48" i="9"/>
  <c r="P13" i="9"/>
  <c r="P20" i="9"/>
  <c r="P24" i="9"/>
  <c r="O37" i="9"/>
  <c r="O48" i="9"/>
  <c r="O57" i="9"/>
  <c r="P36" i="9"/>
  <c r="O24" i="9"/>
  <c r="O20" i="9"/>
  <c r="O55" i="9"/>
  <c r="P55" i="9"/>
  <c r="P57" i="9"/>
  <c r="P37" i="9"/>
  <c r="P5" i="9"/>
  <c r="N140" i="5"/>
  <c r="O140" i="5" s="1"/>
  <c r="AG43" i="9"/>
  <c r="O58" i="9"/>
  <c r="P58" i="9"/>
  <c r="O5" i="9"/>
  <c r="O31" i="9"/>
  <c r="P31" i="9"/>
  <c r="AG22" i="9"/>
  <c r="AG41" i="9"/>
  <c r="V81" i="5"/>
  <c r="W81" i="5" s="1"/>
  <c r="N86" i="5"/>
  <c r="P110" i="5"/>
  <c r="Q110" i="5" s="1"/>
  <c r="N153" i="5"/>
  <c r="O153" i="5" s="1"/>
  <c r="P143" i="5"/>
  <c r="N13" i="5"/>
  <c r="V61" i="5"/>
  <c r="W61" i="5" s="1"/>
  <c r="X61" i="5" s="1"/>
  <c r="P107" i="5"/>
  <c r="R107" i="5" s="1"/>
  <c r="N73" i="5"/>
  <c r="P171" i="5"/>
  <c r="Q171" i="5" s="1"/>
  <c r="V105" i="5"/>
  <c r="W105" i="5" s="1"/>
  <c r="X105" i="5" s="1"/>
  <c r="N136" i="5"/>
  <c r="O136" i="5" s="1"/>
  <c r="AG13" i="9"/>
  <c r="AG40" i="9"/>
  <c r="AG56" i="9"/>
  <c r="P67" i="5"/>
  <c r="R67" i="5" s="1"/>
  <c r="V99" i="5"/>
  <c r="W99" i="5" s="1"/>
  <c r="X35" i="9"/>
  <c r="N85" i="5"/>
  <c r="O85" i="5" s="1"/>
  <c r="AG6" i="9"/>
  <c r="Y6" i="9"/>
  <c r="AG67" i="9"/>
  <c r="AG30" i="9"/>
  <c r="P41" i="9"/>
  <c r="AG28" i="9"/>
  <c r="AG37" i="9"/>
  <c r="AG48" i="9"/>
  <c r="AG17" i="9"/>
  <c r="AG46" i="9"/>
  <c r="N31" i="5"/>
  <c r="O31" i="5" s="1"/>
  <c r="O22" i="9"/>
  <c r="P22" i="9"/>
  <c r="O67" i="9"/>
  <c r="P67" i="9"/>
  <c r="AG9" i="9"/>
  <c r="V86" i="5"/>
  <c r="W86" i="5" s="1"/>
  <c r="X86" i="5" s="1"/>
  <c r="N110" i="5"/>
  <c r="V153" i="5"/>
  <c r="W153" i="5" s="1"/>
  <c r="X153" i="5" s="1"/>
  <c r="V13" i="5"/>
  <c r="W13" i="5" s="1"/>
  <c r="N135" i="5"/>
  <c r="P193" i="5"/>
  <c r="R193" i="5" s="1"/>
  <c r="P61" i="5"/>
  <c r="P6" i="5"/>
  <c r="R6" i="5" s="1"/>
  <c r="P189" i="5"/>
  <c r="V73" i="5"/>
  <c r="W73" i="5" s="1"/>
  <c r="X73" i="5" s="1"/>
  <c r="AG29" i="9"/>
  <c r="AG52" i="9"/>
  <c r="AG32" i="9"/>
  <c r="P31" i="5"/>
  <c r="Q31" i="5" s="1"/>
  <c r="AG24" i="9"/>
  <c r="V38" i="5"/>
  <c r="W38" i="5" s="1"/>
  <c r="P113" i="5"/>
  <c r="X49" i="9"/>
  <c r="N103" i="5"/>
  <c r="X39" i="9"/>
  <c r="N27" i="5"/>
  <c r="O27" i="5" s="1"/>
  <c r="AG21" i="9"/>
  <c r="AG44" i="9"/>
  <c r="AG4" i="9"/>
  <c r="Y4" i="9"/>
  <c r="O65" i="9"/>
  <c r="P65" i="9"/>
  <c r="AG23" i="9"/>
  <c r="P69" i="5"/>
  <c r="X5" i="9"/>
  <c r="V69" i="5"/>
  <c r="W69" i="5" s="1"/>
  <c r="X69" i="5" s="1"/>
  <c r="N69" i="5"/>
  <c r="O69" i="5" s="1"/>
  <c r="O38" i="9"/>
  <c r="P38" i="9"/>
  <c r="AG54" i="9"/>
  <c r="AG55" i="9"/>
  <c r="R109" i="5"/>
  <c r="S109" i="5" s="1"/>
  <c r="Q109" i="5"/>
  <c r="AG53" i="9"/>
  <c r="P81" i="5"/>
  <c r="Q81" i="5" s="1"/>
  <c r="V110" i="5"/>
  <c r="W110" i="5" s="1"/>
  <c r="N143" i="5"/>
  <c r="V135" i="5"/>
  <c r="W135" i="5" s="1"/>
  <c r="N193" i="5"/>
  <c r="N107" i="5"/>
  <c r="N6" i="5"/>
  <c r="O6" i="5" s="1"/>
  <c r="N189" i="5"/>
  <c r="V171" i="5"/>
  <c r="W171" i="5" s="1"/>
  <c r="X171" i="5" s="1"/>
  <c r="P105" i="5"/>
  <c r="N156" i="5"/>
  <c r="O156" i="5" s="1"/>
  <c r="N124" i="5"/>
  <c r="O124" i="5" s="1"/>
  <c r="X60" i="9"/>
  <c r="AG64" i="9"/>
  <c r="AG20" i="9"/>
  <c r="AG36" i="9"/>
  <c r="AG62" i="9"/>
  <c r="N172" i="5"/>
  <c r="O172" i="5" s="1"/>
  <c r="AG27" i="9"/>
  <c r="V21" i="5"/>
  <c r="W21" i="5" s="1"/>
  <c r="V26" i="5"/>
  <c r="W26" i="5" s="1"/>
  <c r="N50" i="5"/>
  <c r="N44" i="5"/>
  <c r="O44" i="5" s="1"/>
  <c r="AG12" i="9"/>
  <c r="AG11" i="9"/>
  <c r="O46" i="9"/>
  <c r="P46" i="9"/>
  <c r="O25" i="9"/>
  <c r="P25" i="9"/>
  <c r="Y8" i="9"/>
  <c r="P23" i="9"/>
  <c r="AG50" i="9"/>
  <c r="AG58" i="9"/>
  <c r="AG14" i="9"/>
  <c r="M18" i="10"/>
  <c r="M34" i="10"/>
  <c r="M49" i="10"/>
  <c r="M12" i="10"/>
  <c r="M20" i="10"/>
  <c r="M28" i="10"/>
  <c r="M36" i="10"/>
  <c r="M52" i="10"/>
  <c r="M21" i="10"/>
  <c r="M16" i="10"/>
  <c r="M29" i="10"/>
  <c r="P6" i="10"/>
  <c r="V192" i="5"/>
  <c r="W192" i="5" s="1"/>
  <c r="X192" i="5" s="1"/>
  <c r="N192" i="5"/>
  <c r="O192" i="5" s="1"/>
  <c r="P192" i="5"/>
  <c r="P40" i="5"/>
  <c r="V40" i="5"/>
  <c r="W40" i="5" s="1"/>
  <c r="X40" i="5" s="1"/>
  <c r="N40" i="5"/>
  <c r="O40" i="5" s="1"/>
  <c r="P23" i="5"/>
  <c r="V23" i="5"/>
  <c r="W23" i="5" s="1"/>
  <c r="X23" i="5" s="1"/>
  <c r="V188" i="5"/>
  <c r="W188" i="5" s="1"/>
  <c r="X188" i="5" s="1"/>
  <c r="N188" i="5"/>
  <c r="O188" i="5" s="1"/>
  <c r="P188" i="5"/>
  <c r="P8" i="5"/>
  <c r="V8" i="5"/>
  <c r="W8" i="5" s="1"/>
  <c r="X8" i="5" s="1"/>
  <c r="N8" i="5"/>
  <c r="O8" i="5" s="1"/>
  <c r="P132" i="5"/>
  <c r="V132" i="5"/>
  <c r="W132" i="5" s="1"/>
  <c r="X132" i="5" s="1"/>
  <c r="P52" i="5"/>
  <c r="N52" i="5"/>
  <c r="O52" i="5" s="1"/>
  <c r="V52" i="5"/>
  <c r="W52" i="5" s="1"/>
  <c r="X52" i="5" s="1"/>
  <c r="R15" i="5"/>
  <c r="S15" i="5" s="1"/>
  <c r="Q15" i="5"/>
  <c r="P72" i="5"/>
  <c r="V72" i="5"/>
  <c r="W72" i="5" s="1"/>
  <c r="X72" i="5" s="1"/>
  <c r="V195" i="5"/>
  <c r="W195" i="5" s="1"/>
  <c r="X195" i="5" s="1"/>
  <c r="P195" i="5"/>
  <c r="N195" i="5"/>
  <c r="O195" i="5" s="1"/>
  <c r="P68" i="5"/>
  <c r="V68" i="5"/>
  <c r="W68" i="5" s="1"/>
  <c r="X68" i="5" s="1"/>
  <c r="N26" i="5"/>
  <c r="N38" i="5"/>
  <c r="O38" i="5" s="1"/>
  <c r="N67" i="5"/>
  <c r="O67" i="5" s="1"/>
  <c r="V113" i="5"/>
  <c r="W113" i="5" s="1"/>
  <c r="X113" i="5" s="1"/>
  <c r="P103" i="5"/>
  <c r="P35" i="5"/>
  <c r="V35" i="5"/>
  <c r="W35" i="5" s="1"/>
  <c r="X35" i="5" s="1"/>
  <c r="V184" i="5"/>
  <c r="W184" i="5" s="1"/>
  <c r="X184" i="5" s="1"/>
  <c r="N184" i="5"/>
  <c r="O184" i="5" s="1"/>
  <c r="P184" i="5"/>
  <c r="P116" i="5"/>
  <c r="N116" i="5"/>
  <c r="O116" i="5" s="1"/>
  <c r="V116" i="5"/>
  <c r="W116" i="5" s="1"/>
  <c r="X116" i="5" s="1"/>
  <c r="P96" i="5"/>
  <c r="V96" i="5"/>
  <c r="W96" i="5" s="1"/>
  <c r="X96" i="5" s="1"/>
  <c r="P12" i="5"/>
  <c r="N12" i="5"/>
  <c r="O12" i="5" s="1"/>
  <c r="V12" i="5"/>
  <c r="W12" i="5" s="1"/>
  <c r="X12" i="5" s="1"/>
  <c r="P28" i="5"/>
  <c r="N28" i="5"/>
  <c r="O28" i="5" s="1"/>
  <c r="V28" i="5"/>
  <c r="W28" i="5" s="1"/>
  <c r="X28" i="5" s="1"/>
  <c r="P165" i="5"/>
  <c r="V165" i="5"/>
  <c r="W165" i="5" s="1"/>
  <c r="X165" i="5" s="1"/>
  <c r="P117" i="5"/>
  <c r="N117" i="5"/>
  <c r="O117" i="5" s="1"/>
  <c r="V117" i="5"/>
  <c r="W117" i="5" s="1"/>
  <c r="X117" i="5" s="1"/>
  <c r="P157" i="5"/>
  <c r="V157" i="5"/>
  <c r="W157" i="5" s="1"/>
  <c r="X157" i="5" s="1"/>
  <c r="N157" i="5"/>
  <c r="O157" i="5" s="1"/>
  <c r="P152" i="5"/>
  <c r="V152" i="5"/>
  <c r="W152" i="5" s="1"/>
  <c r="X152" i="5" s="1"/>
  <c r="P176" i="5"/>
  <c r="N176" i="5"/>
  <c r="O176" i="5" s="1"/>
  <c r="V176" i="5"/>
  <c r="W176" i="5" s="1"/>
  <c r="X176" i="5" s="1"/>
  <c r="P144" i="5"/>
  <c r="V144" i="5"/>
  <c r="W144" i="5" s="1"/>
  <c r="X144" i="5" s="1"/>
  <c r="N144" i="5"/>
  <c r="O144" i="5" s="1"/>
  <c r="P101" i="5"/>
  <c r="V101" i="5"/>
  <c r="W101" i="5" s="1"/>
  <c r="X101" i="5" s="1"/>
  <c r="N101" i="5"/>
  <c r="O101" i="5" s="1"/>
  <c r="P19" i="5"/>
  <c r="V19" i="5"/>
  <c r="W19" i="5" s="1"/>
  <c r="X19" i="5" s="1"/>
  <c r="P126" i="5"/>
  <c r="N126" i="5"/>
  <c r="O126" i="5" s="1"/>
  <c r="V126" i="5"/>
  <c r="W126" i="5" s="1"/>
  <c r="X126" i="5" s="1"/>
  <c r="N132" i="5"/>
  <c r="O132" i="5" s="1"/>
  <c r="P32" i="5"/>
  <c r="V32" i="5"/>
  <c r="W32" i="5" s="1"/>
  <c r="X32" i="5" s="1"/>
  <c r="N32" i="5"/>
  <c r="O32" i="5" s="1"/>
  <c r="N72" i="5"/>
  <c r="O72" i="5" s="1"/>
  <c r="P44" i="5"/>
  <c r="V44" i="5"/>
  <c r="W44" i="5" s="1"/>
  <c r="X44" i="5" s="1"/>
  <c r="P76" i="5"/>
  <c r="V76" i="5"/>
  <c r="W76" i="5" s="1"/>
  <c r="X76" i="5" s="1"/>
  <c r="P64" i="5"/>
  <c r="V64" i="5"/>
  <c r="W64" i="5" s="1"/>
  <c r="X64" i="5" s="1"/>
  <c r="P128" i="5"/>
  <c r="N128" i="5"/>
  <c r="O128" i="5" s="1"/>
  <c r="V128" i="5"/>
  <c r="W128" i="5" s="1"/>
  <c r="X128" i="5" s="1"/>
  <c r="P84" i="5"/>
  <c r="N84" i="5"/>
  <c r="O84" i="5" s="1"/>
  <c r="V84" i="5"/>
  <c r="W84" i="5" s="1"/>
  <c r="X84" i="5" s="1"/>
  <c r="P92" i="5"/>
  <c r="N92" i="5"/>
  <c r="O92" i="5" s="1"/>
  <c r="V92" i="5"/>
  <c r="W92" i="5" s="1"/>
  <c r="X92" i="5" s="1"/>
  <c r="P172" i="5"/>
  <c r="V172" i="5"/>
  <c r="W172" i="5" s="1"/>
  <c r="X172" i="5" s="1"/>
  <c r="N21" i="5"/>
  <c r="O21" i="5" s="1"/>
  <c r="P50" i="5"/>
  <c r="Q50" i="5" s="1"/>
  <c r="N99" i="5"/>
  <c r="O99" i="5" s="1"/>
  <c r="V67" i="5"/>
  <c r="W67" i="5" s="1"/>
  <c r="X67" i="5" s="1"/>
  <c r="P93" i="5"/>
  <c r="V93" i="5"/>
  <c r="W93" i="5" s="1"/>
  <c r="X93" i="5" s="1"/>
  <c r="V124" i="5"/>
  <c r="W124" i="5" s="1"/>
  <c r="X124" i="5" s="1"/>
  <c r="P124" i="5"/>
  <c r="N96" i="5"/>
  <c r="O96" i="5" s="1"/>
  <c r="P48" i="5"/>
  <c r="V48" i="5"/>
  <c r="W48" i="5" s="1"/>
  <c r="X48" i="5" s="1"/>
  <c r="N48" i="5"/>
  <c r="O48" i="5" s="1"/>
  <c r="P56" i="5"/>
  <c r="N56" i="5"/>
  <c r="O56" i="5" s="1"/>
  <c r="V56" i="5"/>
  <c r="W56" i="5" s="1"/>
  <c r="X56" i="5" s="1"/>
  <c r="P160" i="5"/>
  <c r="V160" i="5"/>
  <c r="W160" i="5" s="1"/>
  <c r="X160" i="5" s="1"/>
  <c r="N160" i="5"/>
  <c r="O160" i="5" s="1"/>
  <c r="P77" i="5"/>
  <c r="V77" i="5"/>
  <c r="W77" i="5" s="1"/>
  <c r="X77" i="5" s="1"/>
  <c r="N77" i="5"/>
  <c r="O77" i="5" s="1"/>
  <c r="P80" i="5"/>
  <c r="V80" i="5"/>
  <c r="W80" i="5" s="1"/>
  <c r="X80" i="5" s="1"/>
  <c r="P100" i="5"/>
  <c r="N100" i="5"/>
  <c r="O100" i="5" s="1"/>
  <c r="V100" i="5"/>
  <c r="W100" i="5" s="1"/>
  <c r="X100" i="5" s="1"/>
  <c r="P24" i="5"/>
  <c r="V24" i="5"/>
  <c r="W24" i="5" s="1"/>
  <c r="X24" i="5" s="1"/>
  <c r="N24" i="5"/>
  <c r="O24" i="5" s="1"/>
  <c r="P164" i="5"/>
  <c r="V164" i="5"/>
  <c r="W164" i="5" s="1"/>
  <c r="X164" i="5" s="1"/>
  <c r="P168" i="5"/>
  <c r="V168" i="5"/>
  <c r="W168" i="5" s="1"/>
  <c r="X168" i="5" s="1"/>
  <c r="V180" i="5"/>
  <c r="W180" i="5" s="1"/>
  <c r="X180" i="5" s="1"/>
  <c r="N180" i="5"/>
  <c r="O180" i="5" s="1"/>
  <c r="P180" i="5"/>
  <c r="P104" i="5"/>
  <c r="V104" i="5"/>
  <c r="W104" i="5" s="1"/>
  <c r="X104" i="5" s="1"/>
  <c r="N165" i="5"/>
  <c r="O165" i="5" s="1"/>
  <c r="P141" i="5"/>
  <c r="V141" i="5"/>
  <c r="W141" i="5" s="1"/>
  <c r="X141" i="5" s="1"/>
  <c r="N141" i="5"/>
  <c r="O141" i="5" s="1"/>
  <c r="P133" i="5"/>
  <c r="V133" i="5"/>
  <c r="W133" i="5" s="1"/>
  <c r="X133" i="5" s="1"/>
  <c r="P112" i="5"/>
  <c r="V112" i="5"/>
  <c r="W112" i="5" s="1"/>
  <c r="X112" i="5" s="1"/>
  <c r="P66" i="5"/>
  <c r="V66" i="5"/>
  <c r="W66" i="5" s="1"/>
  <c r="X66" i="5" s="1"/>
  <c r="N66" i="5"/>
  <c r="O66" i="5" s="1"/>
  <c r="P85" i="5"/>
  <c r="V85" i="5"/>
  <c r="W85" i="5" s="1"/>
  <c r="X85" i="5" s="1"/>
  <c r="P108" i="5"/>
  <c r="V108" i="5"/>
  <c r="W108" i="5" s="1"/>
  <c r="X108" i="5" s="1"/>
  <c r="P156" i="5"/>
  <c r="V156" i="5"/>
  <c r="W156" i="5" s="1"/>
  <c r="X156" i="5" s="1"/>
  <c r="P140" i="5"/>
  <c r="V140" i="5"/>
  <c r="W140" i="5" s="1"/>
  <c r="X140" i="5" s="1"/>
  <c r="N35" i="5"/>
  <c r="O35" i="5" s="1"/>
  <c r="P136" i="5"/>
  <c r="V136" i="5"/>
  <c r="W136" i="5" s="1"/>
  <c r="X136" i="5" s="1"/>
  <c r="P20" i="5"/>
  <c r="N20" i="5"/>
  <c r="O20" i="5" s="1"/>
  <c r="V20" i="5"/>
  <c r="W20" i="5" s="1"/>
  <c r="X20" i="5" s="1"/>
  <c r="P36" i="5"/>
  <c r="V36" i="5"/>
  <c r="W36" i="5" s="1"/>
  <c r="X36" i="5" s="1"/>
  <c r="N36" i="5"/>
  <c r="O36" i="5" s="1"/>
  <c r="P149" i="5"/>
  <c r="V149" i="5"/>
  <c r="W149" i="5" s="1"/>
  <c r="X149" i="5" s="1"/>
  <c r="P148" i="5"/>
  <c r="V148" i="5"/>
  <c r="W148" i="5" s="1"/>
  <c r="X148" i="5" s="1"/>
  <c r="P11" i="5"/>
  <c r="V11" i="5"/>
  <c r="W11" i="5" s="1"/>
  <c r="X11" i="5" s="1"/>
  <c r="P173" i="5"/>
  <c r="V173" i="5"/>
  <c r="W173" i="5" s="1"/>
  <c r="X173" i="5" s="1"/>
  <c r="N173" i="5"/>
  <c r="O173" i="5" s="1"/>
  <c r="N152" i="5"/>
  <c r="O152" i="5" s="1"/>
  <c r="N80" i="5"/>
  <c r="O80" i="5" s="1"/>
  <c r="P60" i="5"/>
  <c r="N60" i="5"/>
  <c r="O60" i="5" s="1"/>
  <c r="V60" i="5"/>
  <c r="W60" i="5" s="1"/>
  <c r="X60" i="5" s="1"/>
  <c r="P88" i="5"/>
  <c r="V88" i="5"/>
  <c r="W88" i="5" s="1"/>
  <c r="X88" i="5" s="1"/>
  <c r="N19" i="5"/>
  <c r="O19" i="5" s="1"/>
  <c r="N164" i="5"/>
  <c r="O164" i="5" s="1"/>
  <c r="N168" i="5"/>
  <c r="O168" i="5" s="1"/>
  <c r="P16" i="5"/>
  <c r="N16" i="5"/>
  <c r="O16" i="5" s="1"/>
  <c r="V16" i="5"/>
  <c r="W16" i="5" s="1"/>
  <c r="X16" i="5" s="1"/>
  <c r="N104" i="5"/>
  <c r="O104" i="5" s="1"/>
  <c r="P120" i="5"/>
  <c r="V120" i="5"/>
  <c r="W120" i="5" s="1"/>
  <c r="X120" i="5" s="1"/>
  <c r="R39" i="5"/>
  <c r="S39" i="5" s="1"/>
  <c r="N93" i="5"/>
  <c r="O93" i="5" s="1"/>
  <c r="Q7" i="5"/>
  <c r="R7" i="5"/>
  <c r="S7" i="5" s="1"/>
  <c r="N149" i="5"/>
  <c r="O149" i="5" s="1"/>
  <c r="N112" i="5"/>
  <c r="O112" i="5" s="1"/>
  <c r="N76" i="5"/>
  <c r="O76" i="5" s="1"/>
  <c r="P27" i="5"/>
  <c r="V27" i="5"/>
  <c r="W27" i="5" s="1"/>
  <c r="X27" i="5" s="1"/>
  <c r="N64" i="5"/>
  <c r="O64" i="5" s="1"/>
  <c r="N68" i="5"/>
  <c r="O68" i="5" s="1"/>
  <c r="N23" i="5"/>
  <c r="O23" i="5" s="1"/>
  <c r="P85" i="4"/>
  <c r="N85" i="4"/>
  <c r="O85" i="4" s="1"/>
  <c r="V85" i="4"/>
  <c r="W85" i="4" s="1"/>
  <c r="X85" i="4" s="1"/>
  <c r="V121" i="4"/>
  <c r="W121" i="4" s="1"/>
  <c r="X121" i="4" s="1"/>
  <c r="N121" i="4"/>
  <c r="O121" i="4" s="1"/>
  <c r="P121" i="4"/>
  <c r="N125" i="4"/>
  <c r="O125" i="4" s="1"/>
  <c r="V125" i="4"/>
  <c r="W125" i="4" s="1"/>
  <c r="X125" i="4" s="1"/>
  <c r="P125" i="4"/>
  <c r="P190" i="4"/>
  <c r="V190" i="4"/>
  <c r="W190" i="4" s="1"/>
  <c r="X190" i="4" s="1"/>
  <c r="N94" i="4"/>
  <c r="O94" i="4" s="1"/>
  <c r="N82" i="4"/>
  <c r="O82" i="4" s="1"/>
  <c r="P52" i="4"/>
  <c r="N52" i="4"/>
  <c r="O52" i="4" s="1"/>
  <c r="V52" i="4"/>
  <c r="W52" i="4" s="1"/>
  <c r="X52" i="4" s="1"/>
  <c r="N60" i="4"/>
  <c r="O60" i="4" s="1"/>
  <c r="V60" i="4"/>
  <c r="W60" i="4" s="1"/>
  <c r="X60" i="4" s="1"/>
  <c r="P60" i="4"/>
  <c r="V145" i="4"/>
  <c r="W145" i="4" s="1"/>
  <c r="X145" i="4" s="1"/>
  <c r="N145" i="4"/>
  <c r="O145" i="4" s="1"/>
  <c r="P145" i="4"/>
  <c r="V68" i="4"/>
  <c r="W68" i="4" s="1"/>
  <c r="P68" i="4"/>
  <c r="N68" i="4"/>
  <c r="O68" i="4" s="1"/>
  <c r="P28" i="4"/>
  <c r="V28" i="4"/>
  <c r="W28" i="4" s="1"/>
  <c r="X28" i="4" s="1"/>
  <c r="N28" i="4"/>
  <c r="O28" i="4" s="1"/>
  <c r="V44" i="4"/>
  <c r="W44" i="4" s="1"/>
  <c r="X44" i="4" s="1"/>
  <c r="P44" i="4"/>
  <c r="N44" i="4"/>
  <c r="O44" i="4" s="1"/>
  <c r="P76" i="4"/>
  <c r="V76" i="4"/>
  <c r="W76" i="4" s="1"/>
  <c r="X76" i="4" s="1"/>
  <c r="N76" i="4"/>
  <c r="O76" i="4" s="1"/>
  <c r="P193" i="4"/>
  <c r="V193" i="4"/>
  <c r="W193" i="4" s="1"/>
  <c r="X193" i="4" s="1"/>
  <c r="N193" i="4"/>
  <c r="O193" i="4" s="1"/>
  <c r="P8" i="4"/>
  <c r="V8" i="4"/>
  <c r="W8" i="4" s="1"/>
  <c r="X8" i="4" s="1"/>
  <c r="P169" i="4"/>
  <c r="N169" i="4"/>
  <c r="O169" i="4" s="1"/>
  <c r="V169" i="4"/>
  <c r="W169" i="4" s="1"/>
  <c r="X169" i="4" s="1"/>
  <c r="P185" i="4"/>
  <c r="V185" i="4"/>
  <c r="W185" i="4" s="1"/>
  <c r="X185" i="4" s="1"/>
  <c r="N190" i="4"/>
  <c r="O190" i="4" s="1"/>
  <c r="P48" i="4"/>
  <c r="V48" i="4"/>
  <c r="W48" i="4" s="1"/>
  <c r="X48" i="4" s="1"/>
  <c r="P162" i="4"/>
  <c r="V162" i="4"/>
  <c r="W162" i="4" s="1"/>
  <c r="X162" i="4" s="1"/>
  <c r="N93" i="4"/>
  <c r="O93" i="4" s="1"/>
  <c r="P93" i="4"/>
  <c r="V93" i="4"/>
  <c r="W93" i="4" s="1"/>
  <c r="X93" i="4" s="1"/>
  <c r="V32" i="4"/>
  <c r="W32" i="4" s="1"/>
  <c r="X32" i="4" s="1"/>
  <c r="P32" i="4"/>
  <c r="N32" i="4"/>
  <c r="O32" i="4" s="1"/>
  <c r="P181" i="4"/>
  <c r="N181" i="4"/>
  <c r="O181" i="4" s="1"/>
  <c r="V181" i="4"/>
  <c r="W181" i="4" s="1"/>
  <c r="X181" i="4" s="1"/>
  <c r="V84" i="4"/>
  <c r="W84" i="4" s="1"/>
  <c r="N84" i="4"/>
  <c r="O84" i="4" s="1"/>
  <c r="P84" i="4"/>
  <c r="N115" i="4"/>
  <c r="O115" i="4" s="1"/>
  <c r="P140" i="4"/>
  <c r="N187" i="4"/>
  <c r="O187" i="4" s="1"/>
  <c r="V94" i="4"/>
  <c r="W94" i="4" s="1"/>
  <c r="P82" i="4"/>
  <c r="R82" i="4" s="1"/>
  <c r="S82" i="4" s="1"/>
  <c r="P127" i="4"/>
  <c r="N36" i="4"/>
  <c r="O36" i="4" s="1"/>
  <c r="P36" i="4"/>
  <c r="V36" i="4"/>
  <c r="W36" i="4" s="1"/>
  <c r="X36" i="4" s="1"/>
  <c r="N113" i="4"/>
  <c r="O113" i="4" s="1"/>
  <c r="V113" i="4"/>
  <c r="W113" i="4" s="1"/>
  <c r="X113" i="4" s="1"/>
  <c r="P113" i="4"/>
  <c r="N153" i="4"/>
  <c r="O153" i="4" s="1"/>
  <c r="P153" i="4"/>
  <c r="V153" i="4"/>
  <c r="W153" i="4" s="1"/>
  <c r="X153" i="4" s="1"/>
  <c r="P165" i="4"/>
  <c r="V165" i="4"/>
  <c r="W165" i="4" s="1"/>
  <c r="X165" i="4" s="1"/>
  <c r="N165" i="4"/>
  <c r="O165" i="4" s="1"/>
  <c r="P170" i="4"/>
  <c r="V170" i="4"/>
  <c r="W170" i="4" s="1"/>
  <c r="X170" i="4" s="1"/>
  <c r="N117" i="4"/>
  <c r="O117" i="4" s="1"/>
  <c r="V117" i="4"/>
  <c r="W117" i="4" s="1"/>
  <c r="X117" i="4" s="1"/>
  <c r="P117" i="4"/>
  <c r="N141" i="4"/>
  <c r="O141" i="4" s="1"/>
  <c r="P141" i="4"/>
  <c r="V141" i="4"/>
  <c r="W141" i="4" s="1"/>
  <c r="X141" i="4" s="1"/>
  <c r="P182" i="4"/>
  <c r="V182" i="4"/>
  <c r="W182" i="4" s="1"/>
  <c r="X182" i="4" s="1"/>
  <c r="P178" i="4"/>
  <c r="V178" i="4"/>
  <c r="W178" i="4" s="1"/>
  <c r="X178" i="4" s="1"/>
  <c r="P72" i="4"/>
  <c r="V72" i="4"/>
  <c r="W72" i="4" s="1"/>
  <c r="X72" i="4" s="1"/>
  <c r="V189" i="4"/>
  <c r="W189" i="4" s="1"/>
  <c r="X189" i="4" s="1"/>
  <c r="P189" i="4"/>
  <c r="P161" i="4"/>
  <c r="V161" i="4"/>
  <c r="W161" i="4" s="1"/>
  <c r="X161" i="4" s="1"/>
  <c r="P187" i="4"/>
  <c r="R187" i="4" s="1"/>
  <c r="S187" i="4" s="1"/>
  <c r="N20" i="4"/>
  <c r="O20" i="4" s="1"/>
  <c r="V20" i="4"/>
  <c r="W20" i="4" s="1"/>
  <c r="X20" i="4" s="1"/>
  <c r="P20" i="4"/>
  <c r="P177" i="4"/>
  <c r="N177" i="4"/>
  <c r="O177" i="4" s="1"/>
  <c r="V177" i="4"/>
  <c r="W177" i="4" s="1"/>
  <c r="X177" i="4" s="1"/>
  <c r="P56" i="4"/>
  <c r="V56" i="4"/>
  <c r="W56" i="4" s="1"/>
  <c r="X56" i="4" s="1"/>
  <c r="N56" i="4"/>
  <c r="O56" i="4" s="1"/>
  <c r="N162" i="4"/>
  <c r="O162" i="4" s="1"/>
  <c r="P174" i="4"/>
  <c r="V174" i="4"/>
  <c r="W174" i="4" s="1"/>
  <c r="X174" i="4" s="1"/>
  <c r="P105" i="4"/>
  <c r="V105" i="4"/>
  <c r="W105" i="4" s="1"/>
  <c r="X105" i="4" s="1"/>
  <c r="N173" i="4"/>
  <c r="O173" i="4" s="1"/>
  <c r="P173" i="4"/>
  <c r="V173" i="4"/>
  <c r="W173" i="4" s="1"/>
  <c r="X173" i="4" s="1"/>
  <c r="V91" i="4"/>
  <c r="W91" i="4" s="1"/>
  <c r="X91" i="4" s="1"/>
  <c r="P91" i="4"/>
  <c r="N91" i="4"/>
  <c r="O91" i="4" s="1"/>
  <c r="P137" i="4"/>
  <c r="V137" i="4"/>
  <c r="W137" i="4" s="1"/>
  <c r="X137" i="4" s="1"/>
  <c r="N137" i="4"/>
  <c r="O137" i="4" s="1"/>
  <c r="P186" i="4"/>
  <c r="V186" i="4"/>
  <c r="W186" i="4" s="1"/>
  <c r="X186" i="4" s="1"/>
  <c r="P12" i="4"/>
  <c r="N12" i="4"/>
  <c r="O12" i="4" s="1"/>
  <c r="V12" i="4"/>
  <c r="W12" i="4" s="1"/>
  <c r="X12" i="4" s="1"/>
  <c r="N170" i="4"/>
  <c r="O170" i="4" s="1"/>
  <c r="N109" i="4"/>
  <c r="O109" i="4" s="1"/>
  <c r="V109" i="4"/>
  <c r="W109" i="4" s="1"/>
  <c r="X109" i="4" s="1"/>
  <c r="P109" i="4"/>
  <c r="V133" i="4"/>
  <c r="W133" i="4" s="1"/>
  <c r="X133" i="4" s="1"/>
  <c r="N133" i="4"/>
  <c r="O133" i="4" s="1"/>
  <c r="P133" i="4"/>
  <c r="N83" i="4"/>
  <c r="O83" i="4" s="1"/>
  <c r="P83" i="4"/>
  <c r="V83" i="4"/>
  <c r="W83" i="4" s="1"/>
  <c r="X83" i="4" s="1"/>
  <c r="P194" i="4"/>
  <c r="V194" i="4"/>
  <c r="W194" i="4" s="1"/>
  <c r="X194" i="4" s="1"/>
  <c r="P166" i="4"/>
  <c r="V166" i="4"/>
  <c r="W166" i="4" s="1"/>
  <c r="X166" i="4" s="1"/>
  <c r="R136" i="4"/>
  <c r="S136" i="4" s="1"/>
  <c r="Q136" i="4"/>
  <c r="X21" i="4"/>
  <c r="Q53" i="4"/>
  <c r="R53" i="4"/>
  <c r="S53" i="4" s="1"/>
  <c r="X38" i="4"/>
  <c r="X81" i="4"/>
  <c r="Q9" i="4"/>
  <c r="X172" i="4"/>
  <c r="X50" i="4"/>
  <c r="X11" i="4"/>
  <c r="X87" i="4"/>
  <c r="X86" i="4"/>
  <c r="X14" i="4"/>
  <c r="R63" i="4"/>
  <c r="S63" i="4" s="1"/>
  <c r="Q63" i="4"/>
  <c r="R100" i="4"/>
  <c r="S100" i="4" s="1"/>
  <c r="Q100" i="4"/>
  <c r="X104" i="4"/>
  <c r="X187" i="4"/>
  <c r="Q33" i="4"/>
  <c r="R33" i="4"/>
  <c r="S33" i="4" s="1"/>
  <c r="X58" i="4"/>
  <c r="R19" i="4"/>
  <c r="S19" i="4" s="1"/>
  <c r="Q19" i="4"/>
  <c r="Q98" i="4"/>
  <c r="R98" i="4"/>
  <c r="S98" i="4" s="1"/>
  <c r="X17" i="4"/>
  <c r="R66" i="4"/>
  <c r="S66" i="4" s="1"/>
  <c r="Q66" i="4"/>
  <c r="R30" i="4"/>
  <c r="S30" i="4" s="1"/>
  <c r="Q30" i="4"/>
  <c r="X107" i="4"/>
  <c r="X34" i="4"/>
  <c r="R10" i="4"/>
  <c r="S10" i="4" s="1"/>
  <c r="Q10" i="4"/>
  <c r="X128" i="4"/>
  <c r="X15" i="4"/>
  <c r="R47" i="4"/>
  <c r="S47" i="4" s="1"/>
  <c r="Q47" i="4"/>
  <c r="X79" i="4"/>
  <c r="R116" i="4"/>
  <c r="S116" i="4" s="1"/>
  <c r="Q116" i="4"/>
  <c r="X148" i="4"/>
  <c r="X120" i="4"/>
  <c r="R152" i="4"/>
  <c r="S152" i="4" s="1"/>
  <c r="Q152" i="4"/>
  <c r="Q37" i="4"/>
  <c r="R37" i="4"/>
  <c r="S37" i="4" s="1"/>
  <c r="X69" i="4"/>
  <c r="X97" i="4"/>
  <c r="X115" i="4"/>
  <c r="X179" i="4"/>
  <c r="X171" i="4"/>
  <c r="X110" i="4"/>
  <c r="Q142" i="4"/>
  <c r="R142" i="4"/>
  <c r="S142" i="4" s="1"/>
  <c r="X168" i="4"/>
  <c r="X75" i="4"/>
  <c r="R124" i="4"/>
  <c r="S124" i="4" s="1"/>
  <c r="Q124" i="4"/>
  <c r="Q163" i="4"/>
  <c r="R163" i="4"/>
  <c r="S163" i="4" s="1"/>
  <c r="R46" i="4"/>
  <c r="S46" i="4" s="1"/>
  <c r="Q46" i="4"/>
  <c r="X92" i="4"/>
  <c r="R6" i="4"/>
  <c r="S6" i="4" s="1"/>
  <c r="Q6" i="4"/>
  <c r="X70" i="4"/>
  <c r="R151" i="4"/>
  <c r="S151" i="4" s="1"/>
  <c r="Q151" i="4"/>
  <c r="X35" i="4"/>
  <c r="R67" i="4"/>
  <c r="S67" i="4" s="1"/>
  <c r="Q67" i="4"/>
  <c r="Q57" i="4"/>
  <c r="R57" i="4"/>
  <c r="S57" i="4" s="1"/>
  <c r="X130" i="4"/>
  <c r="Q146" i="4"/>
  <c r="R146" i="4"/>
  <c r="S146" i="4" s="1"/>
  <c r="R188" i="4"/>
  <c r="S188" i="4" s="1"/>
  <c r="Q188" i="4"/>
  <c r="X112" i="4"/>
  <c r="R54" i="4"/>
  <c r="S54" i="4" s="1"/>
  <c r="Q54" i="4"/>
  <c r="R135" i="4"/>
  <c r="S135" i="4" s="1"/>
  <c r="Q135" i="4"/>
  <c r="R59" i="4"/>
  <c r="S59" i="4" s="1"/>
  <c r="Q59" i="4"/>
  <c r="Q49" i="4"/>
  <c r="R49" i="4"/>
  <c r="S49" i="4" s="1"/>
  <c r="X122" i="4"/>
  <c r="X154" i="4"/>
  <c r="X183" i="4"/>
  <c r="R119" i="4"/>
  <c r="S119" i="4" s="1"/>
  <c r="Q119" i="4"/>
  <c r="X42" i="4"/>
  <c r="X7" i="4"/>
  <c r="R39" i="4"/>
  <c r="S39" i="4" s="1"/>
  <c r="Q39" i="4"/>
  <c r="X71" i="4"/>
  <c r="R123" i="4"/>
  <c r="S123" i="4" s="1"/>
  <c r="Q123" i="4"/>
  <c r="X155" i="4"/>
  <c r="X88" i="4"/>
  <c r="R127" i="4"/>
  <c r="S127" i="4" s="1"/>
  <c r="Q127" i="4"/>
  <c r="X159" i="4"/>
  <c r="X13" i="4"/>
  <c r="Q29" i="4"/>
  <c r="R29" i="4"/>
  <c r="S29" i="4" s="1"/>
  <c r="X77" i="4"/>
  <c r="R89" i="4"/>
  <c r="S89" i="4" s="1"/>
  <c r="Q89" i="4"/>
  <c r="X147" i="4"/>
  <c r="X175" i="4"/>
  <c r="R164" i="4"/>
  <c r="S164" i="4" s="1"/>
  <c r="Q164" i="4"/>
  <c r="Q86" i="4"/>
  <c r="R86" i="4"/>
  <c r="S86" i="4" s="1"/>
  <c r="X134" i="4"/>
  <c r="Q150" i="4"/>
  <c r="R150" i="4"/>
  <c r="S150" i="4" s="1"/>
  <c r="X192" i="4"/>
  <c r="R62" i="4"/>
  <c r="S62" i="4" s="1"/>
  <c r="Q62" i="4"/>
  <c r="R22" i="4"/>
  <c r="S22" i="4" s="1"/>
  <c r="Q22" i="4"/>
  <c r="R195" i="4"/>
  <c r="S195" i="4" s="1"/>
  <c r="Q195" i="4"/>
  <c r="Q65" i="4"/>
  <c r="R65" i="4"/>
  <c r="S65" i="4" s="1"/>
  <c r="X90" i="4"/>
  <c r="Q94" i="4"/>
  <c r="R94" i="4"/>
  <c r="S94" i="4" s="1"/>
  <c r="R27" i="4"/>
  <c r="S27" i="4" s="1"/>
  <c r="Q27" i="4"/>
  <c r="R191" i="4"/>
  <c r="S191" i="4" s="1"/>
  <c r="Q191" i="4"/>
  <c r="X106" i="4"/>
  <c r="X51" i="4"/>
  <c r="Q96" i="4"/>
  <c r="R96" i="4"/>
  <c r="S96" i="4" s="1"/>
  <c r="R131" i="4"/>
  <c r="S131" i="4" s="1"/>
  <c r="Q131" i="4"/>
  <c r="X23" i="4"/>
  <c r="R55" i="4"/>
  <c r="S55" i="4" s="1"/>
  <c r="Q55" i="4"/>
  <c r="Q45" i="4"/>
  <c r="R45" i="4"/>
  <c r="S45" i="4" s="1"/>
  <c r="R108" i="4"/>
  <c r="S108" i="4" s="1"/>
  <c r="Q108" i="4"/>
  <c r="R176" i="4"/>
  <c r="S176" i="4" s="1"/>
  <c r="Q176" i="4"/>
  <c r="X43" i="4"/>
  <c r="Q144" i="4"/>
  <c r="R14" i="4"/>
  <c r="S14" i="4" s="1"/>
  <c r="Q14" i="4"/>
  <c r="X74" i="4"/>
  <c r="R31" i="4"/>
  <c r="S31" i="4" s="1"/>
  <c r="Q31" i="4"/>
  <c r="X63" i="4"/>
  <c r="X100" i="4"/>
  <c r="R132" i="4"/>
  <c r="S132" i="4" s="1"/>
  <c r="Q132" i="4"/>
  <c r="R104" i="4"/>
  <c r="S104" i="4" s="1"/>
  <c r="Q104" i="4"/>
  <c r="X136" i="4"/>
  <c r="Q21" i="4"/>
  <c r="R21" i="4"/>
  <c r="S21" i="4" s="1"/>
  <c r="X53" i="4"/>
  <c r="R97" i="4"/>
  <c r="S97" i="4" s="1"/>
  <c r="Q97" i="4"/>
  <c r="R140" i="4"/>
  <c r="S140" i="4" s="1"/>
  <c r="Q140" i="4"/>
  <c r="Q126" i="4"/>
  <c r="R126" i="4"/>
  <c r="S126" i="4" s="1"/>
  <c r="X158" i="4"/>
  <c r="R184" i="4"/>
  <c r="S184" i="4" s="1"/>
  <c r="Q184" i="4"/>
  <c r="X27" i="4"/>
  <c r="X33" i="4"/>
  <c r="X191" i="4"/>
  <c r="Q106" i="4"/>
  <c r="R106" i="4"/>
  <c r="S106" i="4" s="1"/>
  <c r="Q92" i="4"/>
  <c r="R92" i="4"/>
  <c r="S92" i="4" s="1"/>
  <c r="R80" i="4"/>
  <c r="S80" i="4" s="1"/>
  <c r="Q80" i="4"/>
  <c r="R38" i="4"/>
  <c r="S38" i="4" s="1"/>
  <c r="Q38" i="4"/>
  <c r="R58" i="4"/>
  <c r="S58" i="4" s="1"/>
  <c r="Q58" i="4"/>
  <c r="X19" i="4"/>
  <c r="R51" i="4"/>
  <c r="S51" i="4" s="1"/>
  <c r="Q51" i="4"/>
  <c r="R81" i="4"/>
  <c r="S81" i="4" s="1"/>
  <c r="Q81" i="4"/>
  <c r="X96" i="4"/>
  <c r="X25" i="4"/>
  <c r="Q41" i="4"/>
  <c r="R41" i="4"/>
  <c r="S41" i="4" s="1"/>
  <c r="X73" i="4"/>
  <c r="Q82" i="4"/>
  <c r="Q160" i="4"/>
  <c r="R160" i="4"/>
  <c r="S160" i="4" s="1"/>
  <c r="X114" i="4"/>
  <c r="Q130" i="4"/>
  <c r="R130" i="4"/>
  <c r="S130" i="4" s="1"/>
  <c r="R172" i="4"/>
  <c r="S172" i="4" s="1"/>
  <c r="Q172" i="4"/>
  <c r="R50" i="4"/>
  <c r="S50" i="4" s="1"/>
  <c r="Q50" i="4"/>
  <c r="R26" i="4"/>
  <c r="S26" i="4" s="1"/>
  <c r="Q26" i="4"/>
  <c r="R11" i="4"/>
  <c r="S11" i="4" s="1"/>
  <c r="Q11" i="4"/>
  <c r="Q17" i="4"/>
  <c r="R17" i="4"/>
  <c r="S17" i="4" s="1"/>
  <c r="R99" i="4"/>
  <c r="S99" i="4" s="1"/>
  <c r="Q99" i="4"/>
  <c r="Q154" i="4"/>
  <c r="R154" i="4"/>
  <c r="S154" i="4" s="1"/>
  <c r="Q78" i="4"/>
  <c r="X66" i="4"/>
  <c r="X30" i="4"/>
  <c r="R87" i="4"/>
  <c r="S87" i="4" s="1"/>
  <c r="Q87" i="4"/>
  <c r="X55" i="4"/>
  <c r="R107" i="4"/>
  <c r="S107" i="4" s="1"/>
  <c r="X139" i="4"/>
  <c r="X143" i="4"/>
  <c r="Q13" i="4"/>
  <c r="R13" i="4"/>
  <c r="S13" i="4" s="1"/>
  <c r="X61" i="4"/>
  <c r="Q77" i="4"/>
  <c r="R77" i="4"/>
  <c r="S77" i="4" s="1"/>
  <c r="X108" i="4"/>
  <c r="X118" i="4"/>
  <c r="Q134" i="4"/>
  <c r="R134" i="4"/>
  <c r="S134" i="4" s="1"/>
  <c r="X176" i="4"/>
  <c r="X103" i="4"/>
  <c r="R43" i="4"/>
  <c r="S43" i="4" s="1"/>
  <c r="Q43" i="4"/>
  <c r="X144" i="4"/>
  <c r="Q90" i="4"/>
  <c r="R90" i="4"/>
  <c r="S90" i="4" s="1"/>
  <c r="R74" i="4"/>
  <c r="S74" i="4" s="1"/>
  <c r="Q74" i="4"/>
  <c r="X31" i="4"/>
  <c r="X132" i="4"/>
  <c r="X126" i="4"/>
  <c r="Q158" i="4"/>
  <c r="R158" i="4"/>
  <c r="S158" i="4" s="1"/>
  <c r="X184" i="4"/>
  <c r="X80" i="4"/>
  <c r="X41" i="4"/>
  <c r="Q73" i="4"/>
  <c r="R73" i="4"/>
  <c r="S73" i="4" s="1"/>
  <c r="X49" i="4"/>
  <c r="R139" i="4"/>
  <c r="S139" i="4" s="1"/>
  <c r="Q139" i="4"/>
  <c r="X111" i="4"/>
  <c r="R143" i="4"/>
  <c r="S143" i="4" s="1"/>
  <c r="Q143" i="4"/>
  <c r="X29" i="4"/>
  <c r="X89" i="4"/>
  <c r="Q102" i="4"/>
  <c r="R102" i="4"/>
  <c r="S102" i="4" s="1"/>
  <c r="X150" i="4"/>
  <c r="X65" i="4"/>
  <c r="R34" i="4"/>
  <c r="S34" i="4" s="1"/>
  <c r="Q34" i="4"/>
  <c r="X10" i="4"/>
  <c r="R128" i="4"/>
  <c r="S128" i="4" s="1"/>
  <c r="Q128" i="4"/>
  <c r="R15" i="4"/>
  <c r="S15" i="4" s="1"/>
  <c r="Q15" i="4"/>
  <c r="X47" i="4"/>
  <c r="R79" i="4"/>
  <c r="S79" i="4" s="1"/>
  <c r="Q79" i="4"/>
  <c r="X116" i="4"/>
  <c r="R148" i="4"/>
  <c r="S148" i="4" s="1"/>
  <c r="Q148" i="4"/>
  <c r="R120" i="4"/>
  <c r="S120" i="4" s="1"/>
  <c r="Q120" i="4"/>
  <c r="X152" i="4"/>
  <c r="X37" i="4"/>
  <c r="Q69" i="4"/>
  <c r="R69" i="4"/>
  <c r="S69" i="4" s="1"/>
  <c r="R115" i="4"/>
  <c r="S115" i="4" s="1"/>
  <c r="Q115" i="4"/>
  <c r="R179" i="4"/>
  <c r="S179" i="4" s="1"/>
  <c r="Q179" i="4"/>
  <c r="R171" i="4"/>
  <c r="S171" i="4" s="1"/>
  <c r="Q171" i="4"/>
  <c r="X94" i="4"/>
  <c r="Q110" i="4"/>
  <c r="R110" i="4"/>
  <c r="S110" i="4" s="1"/>
  <c r="R168" i="4"/>
  <c r="S168" i="4" s="1"/>
  <c r="Q168" i="4"/>
  <c r="R75" i="4"/>
  <c r="S75" i="4" s="1"/>
  <c r="Q75" i="4"/>
  <c r="X124" i="4"/>
  <c r="X163" i="4"/>
  <c r="X46" i="4"/>
  <c r="X18" i="4"/>
  <c r="X6" i="4"/>
  <c r="R70" i="4"/>
  <c r="S70" i="4" s="1"/>
  <c r="Q70" i="4"/>
  <c r="X151" i="4"/>
  <c r="R35" i="4"/>
  <c r="S35" i="4" s="1"/>
  <c r="Q35" i="4"/>
  <c r="X67" i="4"/>
  <c r="Q167" i="4"/>
  <c r="R167" i="4"/>
  <c r="S167" i="4" s="1"/>
  <c r="X9" i="4"/>
  <c r="Q25" i="4"/>
  <c r="R25" i="4"/>
  <c r="S25" i="4" s="1"/>
  <c r="X57" i="4"/>
  <c r="X82" i="4"/>
  <c r="X160" i="4"/>
  <c r="X98" i="4"/>
  <c r="Q114" i="4"/>
  <c r="R114" i="4"/>
  <c r="S114" i="4" s="1"/>
  <c r="X146" i="4"/>
  <c r="X188" i="4"/>
  <c r="R112" i="4"/>
  <c r="S112" i="4" s="1"/>
  <c r="Q112" i="4"/>
  <c r="X54" i="4"/>
  <c r="X135" i="4"/>
  <c r="X59" i="4"/>
  <c r="Q122" i="4"/>
  <c r="R122" i="4"/>
  <c r="S122" i="4" s="1"/>
  <c r="R183" i="4"/>
  <c r="S183" i="4" s="1"/>
  <c r="Q183" i="4"/>
  <c r="X78" i="4"/>
  <c r="X119" i="4"/>
  <c r="R95" i="4"/>
  <c r="S95" i="4" s="1"/>
  <c r="Q95" i="4"/>
  <c r="R42" i="4"/>
  <c r="S42" i="4" s="1"/>
  <c r="Q42" i="4"/>
  <c r="X39" i="4"/>
  <c r="R71" i="4"/>
  <c r="S71" i="4" s="1"/>
  <c r="Q71" i="4"/>
  <c r="X123" i="4"/>
  <c r="R155" i="4"/>
  <c r="S155" i="4" s="1"/>
  <c r="Q155" i="4"/>
  <c r="Q88" i="4"/>
  <c r="R88" i="4"/>
  <c r="S88" i="4" s="1"/>
  <c r="R159" i="4"/>
  <c r="S159" i="4" s="1"/>
  <c r="Q159" i="4"/>
  <c r="X45" i="4"/>
  <c r="Q61" i="4"/>
  <c r="R61" i="4"/>
  <c r="S61" i="4" s="1"/>
  <c r="R147" i="4"/>
  <c r="S147" i="4" s="1"/>
  <c r="Q147" i="4"/>
  <c r="R175" i="4"/>
  <c r="S175" i="4" s="1"/>
  <c r="Q175" i="4"/>
  <c r="X164" i="4"/>
  <c r="X102" i="4"/>
  <c r="Q118" i="4"/>
  <c r="R118" i="4"/>
  <c r="S118" i="4" s="1"/>
  <c r="R192" i="4"/>
  <c r="S192" i="4" s="1"/>
  <c r="Q192" i="4"/>
  <c r="X22" i="4"/>
  <c r="X195" i="4"/>
  <c r="X138" i="4"/>
  <c r="X180" i="4"/>
  <c r="R113" i="5"/>
  <c r="Q113" i="5"/>
  <c r="R53" i="5"/>
  <c r="Q53" i="5"/>
  <c r="O186" i="5"/>
  <c r="O9" i="5"/>
  <c r="O102" i="5"/>
  <c r="O154" i="5"/>
  <c r="O162" i="5"/>
  <c r="Q163" i="5"/>
  <c r="R163" i="5"/>
  <c r="X90" i="5"/>
  <c r="O143" i="5"/>
  <c r="R169" i="5"/>
  <c r="Q169" i="5"/>
  <c r="X45" i="5"/>
  <c r="X50" i="5"/>
  <c r="X146" i="5"/>
  <c r="O170" i="5"/>
  <c r="X87" i="5"/>
  <c r="Q119" i="5"/>
  <c r="R119" i="5"/>
  <c r="R177" i="5"/>
  <c r="Q177" i="5"/>
  <c r="O158" i="5"/>
  <c r="X190" i="5"/>
  <c r="X175" i="5"/>
  <c r="R106" i="5"/>
  <c r="Q106" i="5"/>
  <c r="O91" i="5"/>
  <c r="Q107" i="5"/>
  <c r="O62" i="5"/>
  <c r="X63" i="5"/>
  <c r="O194" i="5"/>
  <c r="Q115" i="5"/>
  <c r="R115" i="5"/>
  <c r="O18" i="5"/>
  <c r="Q59" i="5"/>
  <c r="R59" i="5"/>
  <c r="Q95" i="5"/>
  <c r="R95" i="5"/>
  <c r="X159" i="5"/>
  <c r="Q47" i="5"/>
  <c r="R47" i="5"/>
  <c r="R178" i="5"/>
  <c r="Q178" i="5"/>
  <c r="O98" i="5"/>
  <c r="O53" i="5"/>
  <c r="X186" i="5"/>
  <c r="X9" i="5"/>
  <c r="R10" i="5"/>
  <c r="Q10" i="5"/>
  <c r="O94" i="5"/>
  <c r="R118" i="5"/>
  <c r="Q118" i="5"/>
  <c r="R185" i="5"/>
  <c r="Q185" i="5"/>
  <c r="R37" i="5"/>
  <c r="Q37" i="5"/>
  <c r="X162" i="5"/>
  <c r="O71" i="5"/>
  <c r="R153" i="5"/>
  <c r="Q153" i="5"/>
  <c r="X21" i="5"/>
  <c r="Q123" i="5"/>
  <c r="R123" i="5"/>
  <c r="X143" i="5"/>
  <c r="R182" i="5"/>
  <c r="Q182" i="5"/>
  <c r="O169" i="5"/>
  <c r="X13" i="5"/>
  <c r="R14" i="5"/>
  <c r="Q14" i="5"/>
  <c r="O30" i="5"/>
  <c r="X42" i="5"/>
  <c r="R58" i="5"/>
  <c r="Q58" i="5"/>
  <c r="X161" i="5"/>
  <c r="X170" i="5"/>
  <c r="X55" i="5"/>
  <c r="Q87" i="5"/>
  <c r="R87" i="5"/>
  <c r="O135" i="5"/>
  <c r="X151" i="5"/>
  <c r="Q167" i="5"/>
  <c r="R167" i="5"/>
  <c r="O181" i="5"/>
  <c r="X147" i="5"/>
  <c r="O177" i="5"/>
  <c r="R142" i="5"/>
  <c r="O150" i="5"/>
  <c r="X158" i="5"/>
  <c r="O175" i="5"/>
  <c r="R191" i="5"/>
  <c r="O106" i="5"/>
  <c r="X91" i="5"/>
  <c r="Q99" i="5"/>
  <c r="R99" i="5"/>
  <c r="Q6" i="5"/>
  <c r="X62" i="5"/>
  <c r="Q63" i="5"/>
  <c r="R63" i="5"/>
  <c r="O131" i="5"/>
  <c r="X194" i="5"/>
  <c r="X183" i="5"/>
  <c r="X25" i="5"/>
  <c r="O33" i="5"/>
  <c r="R121" i="5"/>
  <c r="Q121" i="5"/>
  <c r="X125" i="5"/>
  <c r="X17" i="5"/>
  <c r="X18" i="5"/>
  <c r="R129" i="5"/>
  <c r="Q129" i="5"/>
  <c r="R137" i="5"/>
  <c r="Q137" i="5"/>
  <c r="Q43" i="5"/>
  <c r="R43" i="5"/>
  <c r="X59" i="5"/>
  <c r="O179" i="5"/>
  <c r="O29" i="5"/>
  <c r="R65" i="5"/>
  <c r="Q65" i="5"/>
  <c r="X83" i="5"/>
  <c r="X89" i="5"/>
  <c r="R105" i="5"/>
  <c r="Q105" i="5"/>
  <c r="O113" i="5"/>
  <c r="Q159" i="5"/>
  <c r="R159" i="5"/>
  <c r="R54" i="5"/>
  <c r="Q54" i="5"/>
  <c r="O103" i="5"/>
  <c r="O178" i="5"/>
  <c r="R98" i="5"/>
  <c r="Q98" i="5"/>
  <c r="X81" i="5"/>
  <c r="R94" i="5"/>
  <c r="Q94" i="5"/>
  <c r="X46" i="5"/>
  <c r="X123" i="5"/>
  <c r="O13" i="5"/>
  <c r="O42" i="5"/>
  <c r="O161" i="5"/>
  <c r="O151" i="5"/>
  <c r="R181" i="5"/>
  <c r="Q181" i="5"/>
  <c r="R150" i="5"/>
  <c r="Q150" i="5"/>
  <c r="O191" i="5"/>
  <c r="X57" i="5"/>
  <c r="R38" i="5"/>
  <c r="Q38" i="5"/>
  <c r="O17" i="5"/>
  <c r="X34" i="5"/>
  <c r="X179" i="5"/>
  <c r="R29" i="5"/>
  <c r="Q29" i="5"/>
  <c r="O83" i="5"/>
  <c r="O89" i="5"/>
  <c r="X97" i="5"/>
  <c r="X22" i="5"/>
  <c r="R49" i="5"/>
  <c r="Q49" i="5"/>
  <c r="Q75" i="5"/>
  <c r="R75" i="5"/>
  <c r="O26" i="5"/>
  <c r="R86" i="5"/>
  <c r="Q86" i="5"/>
  <c r="X102" i="5"/>
  <c r="O130" i="5"/>
  <c r="R82" i="5"/>
  <c r="Q82" i="5"/>
  <c r="X154" i="5"/>
  <c r="X111" i="5"/>
  <c r="Q187" i="5"/>
  <c r="R187" i="5"/>
  <c r="X98" i="5"/>
  <c r="O49" i="5"/>
  <c r="X53" i="5"/>
  <c r="R81" i="5"/>
  <c r="R74" i="5"/>
  <c r="Q74" i="5"/>
  <c r="O138" i="5"/>
  <c r="R9" i="5"/>
  <c r="Q9" i="5"/>
  <c r="O10" i="5"/>
  <c r="X26" i="5"/>
  <c r="R78" i="5"/>
  <c r="Q78" i="5"/>
  <c r="O86" i="5"/>
  <c r="X94" i="5"/>
  <c r="R110" i="5"/>
  <c r="O118" i="5"/>
  <c r="X130" i="5"/>
  <c r="O82" i="5"/>
  <c r="X122" i="5"/>
  <c r="Q51" i="5"/>
  <c r="R51" i="5"/>
  <c r="X79" i="5"/>
  <c r="Q111" i="5"/>
  <c r="R111" i="5"/>
  <c r="O185" i="5"/>
  <c r="X155" i="5"/>
  <c r="R46" i="5"/>
  <c r="Q46" i="5"/>
  <c r="X71" i="5"/>
  <c r="X163" i="5"/>
  <c r="R90" i="5"/>
  <c r="Q90" i="5"/>
  <c r="R21" i="5"/>
  <c r="Q21" i="5"/>
  <c r="Q143" i="5"/>
  <c r="R143" i="5"/>
  <c r="O182" i="5"/>
  <c r="X169" i="5"/>
  <c r="R45" i="5"/>
  <c r="Q45" i="5"/>
  <c r="O14" i="5"/>
  <c r="X30" i="5"/>
  <c r="R50" i="5"/>
  <c r="O58" i="5"/>
  <c r="R146" i="5"/>
  <c r="Q146" i="5"/>
  <c r="Q55" i="5"/>
  <c r="R55" i="5"/>
  <c r="O119" i="5"/>
  <c r="X135" i="5"/>
  <c r="Q151" i="5"/>
  <c r="R151" i="5"/>
  <c r="X181" i="5"/>
  <c r="O127" i="5"/>
  <c r="O147" i="5"/>
  <c r="X177" i="5"/>
  <c r="O193" i="5"/>
  <c r="R134" i="5"/>
  <c r="Q134" i="5"/>
  <c r="O142" i="5"/>
  <c r="X150" i="5"/>
  <c r="R166" i="5"/>
  <c r="Q166" i="5"/>
  <c r="R190" i="5"/>
  <c r="Q190" i="5"/>
  <c r="Q175" i="5"/>
  <c r="R175" i="5"/>
  <c r="X106" i="5"/>
  <c r="R57" i="5"/>
  <c r="Q57" i="5"/>
  <c r="Q91" i="5"/>
  <c r="O107" i="5"/>
  <c r="X38" i="5"/>
  <c r="R145" i="5"/>
  <c r="Q131" i="5"/>
  <c r="R131" i="5"/>
  <c r="R189" i="5"/>
  <c r="Q189" i="5"/>
  <c r="Q183" i="5"/>
  <c r="R183" i="5"/>
  <c r="R25" i="5"/>
  <c r="Q25" i="5"/>
  <c r="X33" i="5"/>
  <c r="O115" i="5"/>
  <c r="O121" i="5"/>
  <c r="O125" i="5"/>
  <c r="R34" i="5"/>
  <c r="Q34" i="5"/>
  <c r="O129" i="5"/>
  <c r="O137" i="5"/>
  <c r="O43" i="5"/>
  <c r="O95" i="5"/>
  <c r="X139" i="5"/>
  <c r="Q179" i="5"/>
  <c r="R179" i="5"/>
  <c r="X29" i="5"/>
  <c r="X65" i="5"/>
  <c r="Q83" i="5"/>
  <c r="R83" i="5"/>
  <c r="R97" i="5"/>
  <c r="Q97" i="5"/>
  <c r="R22" i="5"/>
  <c r="Q22" i="5"/>
  <c r="O54" i="5"/>
  <c r="O47" i="5"/>
  <c r="X103" i="5"/>
  <c r="X75" i="5"/>
  <c r="X74" i="5"/>
  <c r="R26" i="5"/>
  <c r="Q26" i="5"/>
  <c r="X78" i="5"/>
  <c r="X110" i="5"/>
  <c r="R130" i="5"/>
  <c r="Q130" i="5"/>
  <c r="R122" i="5"/>
  <c r="Q122" i="5"/>
  <c r="O51" i="5"/>
  <c r="O111" i="5"/>
  <c r="R30" i="5"/>
  <c r="Q30" i="5"/>
  <c r="O55" i="5"/>
  <c r="X167" i="5"/>
  <c r="X127" i="5"/>
  <c r="X134" i="5"/>
  <c r="X166" i="5"/>
  <c r="X99" i="5"/>
  <c r="X145" i="5"/>
  <c r="X131" i="5"/>
  <c r="X189" i="5"/>
  <c r="O183" i="5"/>
  <c r="O25" i="5"/>
  <c r="O73" i="5"/>
  <c r="R125" i="5"/>
  <c r="Q125" i="5"/>
  <c r="R41" i="5"/>
  <c r="Q41" i="5"/>
  <c r="Q114" i="5"/>
  <c r="X43" i="5"/>
  <c r="Q139" i="5"/>
  <c r="R139" i="5"/>
  <c r="X49" i="5"/>
  <c r="O75" i="5"/>
  <c r="O81" i="5"/>
  <c r="R186" i="5"/>
  <c r="Q186" i="5"/>
  <c r="O74" i="5"/>
  <c r="X138" i="5"/>
  <c r="X10" i="5"/>
  <c r="R70" i="5"/>
  <c r="Q70" i="5"/>
  <c r="O78" i="5"/>
  <c r="R102" i="5"/>
  <c r="Q102" i="5"/>
  <c r="O110" i="5"/>
  <c r="X118" i="5"/>
  <c r="X82" i="5"/>
  <c r="R154" i="5"/>
  <c r="Q154" i="5"/>
  <c r="Q79" i="5"/>
  <c r="R79" i="5"/>
  <c r="X185" i="5"/>
  <c r="Q155" i="5"/>
  <c r="R155" i="5"/>
  <c r="O187" i="5"/>
  <c r="X37" i="5"/>
  <c r="O46" i="5"/>
  <c r="R162" i="5"/>
  <c r="Q162" i="5"/>
  <c r="Q71" i="5"/>
  <c r="R71" i="5"/>
  <c r="O163" i="5"/>
  <c r="O90" i="5"/>
  <c r="O123" i="5"/>
  <c r="X182" i="5"/>
  <c r="O45" i="5"/>
  <c r="X14" i="5"/>
  <c r="R42" i="5"/>
  <c r="Q42" i="5"/>
  <c r="O50" i="5"/>
  <c r="X58" i="5"/>
  <c r="O146" i="5"/>
  <c r="R161" i="5"/>
  <c r="Q161" i="5"/>
  <c r="R170" i="5"/>
  <c r="Q170" i="5"/>
  <c r="O87" i="5"/>
  <c r="X119" i="5"/>
  <c r="Q135" i="5"/>
  <c r="R135" i="5"/>
  <c r="O167" i="5"/>
  <c r="Q127" i="5"/>
  <c r="R127" i="5"/>
  <c r="Q147" i="5"/>
  <c r="R147" i="5"/>
  <c r="X193" i="5"/>
  <c r="O134" i="5"/>
  <c r="O166" i="5"/>
  <c r="X174" i="5"/>
  <c r="O190" i="5"/>
  <c r="O57" i="5"/>
  <c r="R61" i="5"/>
  <c r="Q61" i="5"/>
  <c r="X6" i="5"/>
  <c r="R62" i="5"/>
  <c r="Q62" i="5"/>
  <c r="O63" i="5"/>
  <c r="R194" i="5"/>
  <c r="Q194" i="5"/>
  <c r="O189" i="5"/>
  <c r="R33" i="5"/>
  <c r="Q33" i="5"/>
  <c r="X115" i="5"/>
  <c r="X121" i="5"/>
  <c r="R17" i="5"/>
  <c r="Q17" i="5"/>
  <c r="X41" i="5"/>
  <c r="R18" i="5"/>
  <c r="Q18" i="5"/>
  <c r="O34" i="5"/>
  <c r="X129" i="5"/>
  <c r="X137" i="5"/>
  <c r="O59" i="5"/>
  <c r="X95" i="5"/>
  <c r="O139" i="5"/>
  <c r="O65" i="5"/>
  <c r="R89" i="5"/>
  <c r="Q89" i="5"/>
  <c r="O97" i="5"/>
  <c r="O159" i="5"/>
  <c r="O22" i="5"/>
  <c r="X54" i="5"/>
  <c r="X47" i="5"/>
  <c r="Q103" i="5"/>
  <c r="R103" i="5"/>
  <c r="Q174" i="5" l="1"/>
  <c r="Q67" i="5"/>
  <c r="R13" i="5"/>
  <c r="Q73" i="5"/>
  <c r="Q158" i="5"/>
  <c r="Q138" i="5"/>
  <c r="Q193" i="5"/>
  <c r="R31" i="5"/>
  <c r="S31" i="5" s="1"/>
  <c r="P42" i="10"/>
  <c r="Q156" i="4"/>
  <c r="Q7" i="4"/>
  <c r="R23" i="4"/>
  <c r="S23" i="4" s="1"/>
  <c r="Q103" i="4"/>
  <c r="Q180" i="4"/>
  <c r="M44" i="10"/>
  <c r="AG4" i="10"/>
  <c r="AG13" i="10"/>
  <c r="Q111" i="4"/>
  <c r="Q187" i="4"/>
  <c r="M60" i="10"/>
  <c r="R138" i="4"/>
  <c r="S138" i="4" s="1"/>
  <c r="Q18" i="4"/>
  <c r="M67" i="10"/>
  <c r="M47" i="10"/>
  <c r="AG62" i="10"/>
  <c r="AG33" i="10"/>
  <c r="AG22" i="10"/>
  <c r="M35" i="10"/>
  <c r="AG37" i="10"/>
  <c r="AG66" i="10"/>
  <c r="AG9" i="10"/>
  <c r="AG57" i="10"/>
  <c r="M7" i="10"/>
  <c r="M41" i="10"/>
  <c r="M23" i="10"/>
  <c r="AG50" i="10"/>
  <c r="AG64" i="10"/>
  <c r="AG26" i="10"/>
  <c r="AG65" i="10"/>
  <c r="M45" i="10"/>
  <c r="AG25" i="10"/>
  <c r="M59" i="10"/>
  <c r="AG14" i="10"/>
  <c r="AG38" i="10"/>
  <c r="AG56" i="10"/>
  <c r="AG63" i="10"/>
  <c r="AG24" i="10"/>
  <c r="AG40" i="10"/>
  <c r="M27" i="10"/>
  <c r="R129" i="4"/>
  <c r="S129" i="4" s="1"/>
  <c r="Q129" i="4"/>
  <c r="AG58" i="10"/>
  <c r="AG10" i="10"/>
  <c r="M39" i="10"/>
  <c r="AG55" i="10"/>
  <c r="AG46" i="10"/>
  <c r="AG43" i="10"/>
  <c r="M53" i="10"/>
  <c r="AG17" i="10"/>
  <c r="R101" i="4"/>
  <c r="S101" i="4" s="1"/>
  <c r="Q101" i="4"/>
  <c r="AG15" i="10"/>
  <c r="M31" i="10"/>
  <c r="AG54" i="10"/>
  <c r="AG30" i="10"/>
  <c r="AG51" i="10"/>
  <c r="AG11" i="10"/>
  <c r="M19" i="10"/>
  <c r="AG35" i="9"/>
  <c r="R171" i="5"/>
  <c r="AG60" i="9"/>
  <c r="AG5" i="9"/>
  <c r="AG39" i="9"/>
  <c r="AG49" i="9"/>
  <c r="R69" i="5"/>
  <c r="S69" i="5" s="1"/>
  <c r="Q69" i="5"/>
  <c r="X84" i="4"/>
  <c r="X68" i="4"/>
  <c r="P36" i="10"/>
  <c r="P5" i="10"/>
  <c r="P48" i="10"/>
  <c r="P16" i="10"/>
  <c r="P21" i="10"/>
  <c r="P44" i="10"/>
  <c r="P12" i="10"/>
  <c r="P34" i="10"/>
  <c r="P61" i="10"/>
  <c r="P52" i="10"/>
  <c r="P20" i="10"/>
  <c r="P49" i="10"/>
  <c r="P29" i="10"/>
  <c r="P32" i="10"/>
  <c r="P28" i="10"/>
  <c r="P18" i="10"/>
  <c r="Q140" i="5"/>
  <c r="R140" i="5"/>
  <c r="S140" i="5" s="1"/>
  <c r="Q66" i="5"/>
  <c r="R66" i="5"/>
  <c r="S66" i="5" s="1"/>
  <c r="R180" i="5"/>
  <c r="S180" i="5" s="1"/>
  <c r="Q180" i="5"/>
  <c r="R168" i="5"/>
  <c r="S168" i="5" s="1"/>
  <c r="Q168" i="5"/>
  <c r="Q124" i="5"/>
  <c r="R124" i="5"/>
  <c r="S124" i="5" s="1"/>
  <c r="R128" i="5"/>
  <c r="S128" i="5" s="1"/>
  <c r="Q128" i="5"/>
  <c r="Q76" i="5"/>
  <c r="R76" i="5"/>
  <c r="S76" i="5" s="1"/>
  <c r="R126" i="5"/>
  <c r="S126" i="5" s="1"/>
  <c r="Q126" i="5"/>
  <c r="R144" i="5"/>
  <c r="S144" i="5" s="1"/>
  <c r="Q144" i="5"/>
  <c r="R96" i="5"/>
  <c r="S96" i="5" s="1"/>
  <c r="Q96" i="5"/>
  <c r="Q184" i="5"/>
  <c r="R184" i="5"/>
  <c r="S184" i="5" s="1"/>
  <c r="R72" i="5"/>
  <c r="S72" i="5" s="1"/>
  <c r="Q72" i="5"/>
  <c r="Q27" i="5"/>
  <c r="R27" i="5"/>
  <c r="S27" i="5" s="1"/>
  <c r="R120" i="5"/>
  <c r="S120" i="5" s="1"/>
  <c r="Q120" i="5"/>
  <c r="R16" i="5"/>
  <c r="S16" i="5" s="1"/>
  <c r="Q16" i="5"/>
  <c r="R173" i="5"/>
  <c r="S173" i="5" s="1"/>
  <c r="Q173" i="5"/>
  <c r="R148" i="5"/>
  <c r="S148" i="5" s="1"/>
  <c r="Q148" i="5"/>
  <c r="Q136" i="5"/>
  <c r="R136" i="5"/>
  <c r="S136" i="5" s="1"/>
  <c r="R85" i="5"/>
  <c r="S85" i="5" s="1"/>
  <c r="Q85" i="5"/>
  <c r="R112" i="5"/>
  <c r="S112" i="5" s="1"/>
  <c r="Q112" i="5"/>
  <c r="Q141" i="5"/>
  <c r="R141" i="5"/>
  <c r="S141" i="5" s="1"/>
  <c r="Q24" i="5"/>
  <c r="R24" i="5"/>
  <c r="S24" i="5" s="1"/>
  <c r="Q100" i="5"/>
  <c r="R100" i="5"/>
  <c r="S100" i="5" s="1"/>
  <c r="Q56" i="5"/>
  <c r="R56" i="5"/>
  <c r="S56" i="5" s="1"/>
  <c r="Q84" i="5"/>
  <c r="R84" i="5"/>
  <c r="S84" i="5" s="1"/>
  <c r="R64" i="5"/>
  <c r="S64" i="5" s="1"/>
  <c r="Q64" i="5"/>
  <c r="R101" i="5"/>
  <c r="S101" i="5" s="1"/>
  <c r="Q101" i="5"/>
  <c r="Q35" i="5"/>
  <c r="R35" i="5"/>
  <c r="S35" i="5" s="1"/>
  <c r="R52" i="5"/>
  <c r="S52" i="5" s="1"/>
  <c r="Q52" i="5"/>
  <c r="R8" i="5"/>
  <c r="S8" i="5" s="1"/>
  <c r="Q8" i="5"/>
  <c r="Q188" i="5"/>
  <c r="R188" i="5"/>
  <c r="S188" i="5" s="1"/>
  <c r="R192" i="5"/>
  <c r="S192" i="5" s="1"/>
  <c r="Q192" i="5"/>
  <c r="R36" i="5"/>
  <c r="S36" i="5" s="1"/>
  <c r="Q36" i="5"/>
  <c r="R165" i="5"/>
  <c r="S165" i="5" s="1"/>
  <c r="Q165" i="5"/>
  <c r="Q68" i="5"/>
  <c r="R68" i="5"/>
  <c r="S68" i="5" s="1"/>
  <c r="Q40" i="5"/>
  <c r="R40" i="5"/>
  <c r="S40" i="5" s="1"/>
  <c r="R156" i="5"/>
  <c r="S156" i="5" s="1"/>
  <c r="Q156" i="5"/>
  <c r="R133" i="5"/>
  <c r="S133" i="5" s="1"/>
  <c r="Q133" i="5"/>
  <c r="Q164" i="5"/>
  <c r="R164" i="5"/>
  <c r="S164" i="5" s="1"/>
  <c r="R77" i="5"/>
  <c r="S77" i="5" s="1"/>
  <c r="Q77" i="5"/>
  <c r="Q160" i="5"/>
  <c r="R160" i="5"/>
  <c r="S160" i="5" s="1"/>
  <c r="Q48" i="5"/>
  <c r="R48" i="5"/>
  <c r="S48" i="5" s="1"/>
  <c r="R172" i="5"/>
  <c r="S172" i="5" s="1"/>
  <c r="Q172" i="5"/>
  <c r="Q92" i="5"/>
  <c r="R92" i="5"/>
  <c r="S92" i="5" s="1"/>
  <c r="Q44" i="5"/>
  <c r="R44" i="5"/>
  <c r="S44" i="5" s="1"/>
  <c r="Q32" i="5"/>
  <c r="R32" i="5"/>
  <c r="S32" i="5" s="1"/>
  <c r="Q19" i="5"/>
  <c r="R19" i="5"/>
  <c r="S19" i="5" s="1"/>
  <c r="R176" i="5"/>
  <c r="S176" i="5" s="1"/>
  <c r="Q176" i="5"/>
  <c r="Q157" i="5"/>
  <c r="R157" i="5"/>
  <c r="S157" i="5" s="1"/>
  <c r="R117" i="5"/>
  <c r="S117" i="5" s="1"/>
  <c r="Q117" i="5"/>
  <c r="R12" i="5"/>
  <c r="S12" i="5" s="1"/>
  <c r="Q12" i="5"/>
  <c r="R195" i="5"/>
  <c r="S195" i="5" s="1"/>
  <c r="Q195" i="5"/>
  <c r="Q132" i="5"/>
  <c r="R132" i="5"/>
  <c r="S132" i="5" s="1"/>
  <c r="Q23" i="5"/>
  <c r="R23" i="5"/>
  <c r="S23" i="5" s="1"/>
  <c r="R88" i="5"/>
  <c r="S88" i="5" s="1"/>
  <c r="Q88" i="5"/>
  <c r="R60" i="5"/>
  <c r="S60" i="5" s="1"/>
  <c r="Q60" i="5"/>
  <c r="Q11" i="5"/>
  <c r="R11" i="5"/>
  <c r="S11" i="5" s="1"/>
  <c r="R149" i="5"/>
  <c r="S149" i="5" s="1"/>
  <c r="Q149" i="5"/>
  <c r="Q20" i="5"/>
  <c r="R20" i="5"/>
  <c r="S20" i="5" s="1"/>
  <c r="Q108" i="5"/>
  <c r="R108" i="5"/>
  <c r="S108" i="5" s="1"/>
  <c r="R104" i="5"/>
  <c r="S104" i="5" s="1"/>
  <c r="Q104" i="5"/>
  <c r="R80" i="5"/>
  <c r="S80" i="5" s="1"/>
  <c r="Q80" i="5"/>
  <c r="R93" i="5"/>
  <c r="S93" i="5" s="1"/>
  <c r="Q93" i="5"/>
  <c r="R152" i="5"/>
  <c r="S152" i="5" s="1"/>
  <c r="Q152" i="5"/>
  <c r="R28" i="5"/>
  <c r="S28" i="5" s="1"/>
  <c r="Q28" i="5"/>
  <c r="Q116" i="5"/>
  <c r="R116" i="5"/>
  <c r="S116" i="5" s="1"/>
  <c r="Q166" i="4"/>
  <c r="R166" i="4"/>
  <c r="S166" i="4" s="1"/>
  <c r="R177" i="4"/>
  <c r="S177" i="4" s="1"/>
  <c r="Q177" i="4"/>
  <c r="Q72" i="4"/>
  <c r="R72" i="4"/>
  <c r="S72" i="4" s="1"/>
  <c r="R153" i="4"/>
  <c r="S153" i="4" s="1"/>
  <c r="Q153" i="4"/>
  <c r="R181" i="4"/>
  <c r="S181" i="4" s="1"/>
  <c r="Q181" i="4"/>
  <c r="R68" i="4"/>
  <c r="S68" i="4" s="1"/>
  <c r="Q68" i="4"/>
  <c r="Q109" i="4"/>
  <c r="R109" i="4"/>
  <c r="S109" i="4" s="1"/>
  <c r="R137" i="4"/>
  <c r="S137" i="4" s="1"/>
  <c r="Q137" i="4"/>
  <c r="Q182" i="4"/>
  <c r="R182" i="4"/>
  <c r="S182" i="4" s="1"/>
  <c r="R141" i="4"/>
  <c r="S141" i="4" s="1"/>
  <c r="Q141" i="4"/>
  <c r="R113" i="4"/>
  <c r="S113" i="4" s="1"/>
  <c r="Q113" i="4"/>
  <c r="Q93" i="4"/>
  <c r="R93" i="4"/>
  <c r="S93" i="4" s="1"/>
  <c r="R44" i="4"/>
  <c r="S44" i="4" s="1"/>
  <c r="Q44" i="4"/>
  <c r="R28" i="4"/>
  <c r="S28" i="4" s="1"/>
  <c r="Q28" i="4"/>
  <c r="R145" i="4"/>
  <c r="S145" i="4" s="1"/>
  <c r="Q145" i="4"/>
  <c r="Q125" i="4"/>
  <c r="R125" i="4"/>
  <c r="S125" i="4" s="1"/>
  <c r="Q194" i="4"/>
  <c r="R194" i="4"/>
  <c r="S194" i="4" s="1"/>
  <c r="R185" i="4"/>
  <c r="S185" i="4" s="1"/>
  <c r="Q185" i="4"/>
  <c r="Q193" i="4"/>
  <c r="R193" i="4"/>
  <c r="S193" i="4" s="1"/>
  <c r="R52" i="4"/>
  <c r="S52" i="4" s="1"/>
  <c r="Q52" i="4"/>
  <c r="R121" i="4"/>
  <c r="S121" i="4" s="1"/>
  <c r="Q121" i="4"/>
  <c r="Q83" i="4"/>
  <c r="R83" i="4"/>
  <c r="S83" i="4" s="1"/>
  <c r="Q133" i="4"/>
  <c r="R133" i="4"/>
  <c r="S133" i="4" s="1"/>
  <c r="Q12" i="4"/>
  <c r="R12" i="4"/>
  <c r="S12" i="4" s="1"/>
  <c r="Q186" i="4"/>
  <c r="R186" i="4"/>
  <c r="S186" i="4" s="1"/>
  <c r="Q105" i="4"/>
  <c r="R105" i="4"/>
  <c r="S105" i="4" s="1"/>
  <c r="R174" i="4"/>
  <c r="S174" i="4" s="1"/>
  <c r="Q174" i="4"/>
  <c r="R56" i="4"/>
  <c r="S56" i="4" s="1"/>
  <c r="Q56" i="4"/>
  <c r="Q189" i="4"/>
  <c r="R189" i="4"/>
  <c r="S189" i="4" s="1"/>
  <c r="Q178" i="4"/>
  <c r="R178" i="4"/>
  <c r="S178" i="4" s="1"/>
  <c r="R165" i="4"/>
  <c r="S165" i="4" s="1"/>
  <c r="Q165" i="4"/>
  <c r="R84" i="4"/>
  <c r="S84" i="4" s="1"/>
  <c r="Q84" i="4"/>
  <c r="Q32" i="4"/>
  <c r="R32" i="4"/>
  <c r="S32" i="4" s="1"/>
  <c r="R162" i="4"/>
  <c r="S162" i="4" s="1"/>
  <c r="Q162" i="4"/>
  <c r="Q85" i="4"/>
  <c r="R85" i="4"/>
  <c r="S85" i="4" s="1"/>
  <c r="R91" i="4"/>
  <c r="S91" i="4" s="1"/>
  <c r="Q91" i="4"/>
  <c r="R173" i="4"/>
  <c r="S173" i="4" s="1"/>
  <c r="Q173" i="4"/>
  <c r="R20" i="4"/>
  <c r="S20" i="4" s="1"/>
  <c r="Q20" i="4"/>
  <c r="R161" i="4"/>
  <c r="S161" i="4" s="1"/>
  <c r="Q161" i="4"/>
  <c r="R117" i="4"/>
  <c r="S117" i="4" s="1"/>
  <c r="Q117" i="4"/>
  <c r="Q170" i="4"/>
  <c r="R170" i="4"/>
  <c r="S170" i="4" s="1"/>
  <c r="Q36" i="4"/>
  <c r="R36" i="4"/>
  <c r="S36" i="4" s="1"/>
  <c r="R48" i="4"/>
  <c r="S48" i="4" s="1"/>
  <c r="Q48" i="4"/>
  <c r="R169" i="4"/>
  <c r="S169" i="4" s="1"/>
  <c r="Q169" i="4"/>
  <c r="Q8" i="4"/>
  <c r="R8" i="4"/>
  <c r="S8" i="4" s="1"/>
  <c r="R76" i="4"/>
  <c r="S76" i="4" s="1"/>
  <c r="Q76" i="4"/>
  <c r="Q60" i="4"/>
  <c r="R60" i="4"/>
  <c r="S60" i="4" s="1"/>
  <c r="R190" i="4"/>
  <c r="S190" i="4" s="1"/>
  <c r="Q190" i="4"/>
  <c r="S89" i="5"/>
  <c r="S103" i="5"/>
  <c r="S127" i="5"/>
  <c r="S135" i="5"/>
  <c r="S71" i="5"/>
  <c r="S79" i="5"/>
  <c r="S139" i="5"/>
  <c r="S179" i="5"/>
  <c r="S67" i="5"/>
  <c r="S183" i="5"/>
  <c r="S91" i="5"/>
  <c r="S55" i="5"/>
  <c r="S187" i="5"/>
  <c r="S159" i="5"/>
  <c r="S63" i="5"/>
  <c r="S191" i="5"/>
  <c r="S87" i="5"/>
  <c r="S123" i="5"/>
  <c r="S95" i="5"/>
  <c r="S163" i="5"/>
  <c r="S73" i="5"/>
  <c r="S194" i="5"/>
  <c r="S62" i="5"/>
  <c r="S61" i="5"/>
  <c r="S170" i="5"/>
  <c r="S161" i="5"/>
  <c r="S42" i="5"/>
  <c r="S162" i="5"/>
  <c r="S70" i="5"/>
  <c r="S186" i="5"/>
  <c r="S114" i="5"/>
  <c r="S125" i="5"/>
  <c r="S30" i="5"/>
  <c r="S130" i="5"/>
  <c r="S97" i="5"/>
  <c r="S25" i="5"/>
  <c r="S189" i="5"/>
  <c r="S145" i="5"/>
  <c r="S57" i="5"/>
  <c r="S190" i="5"/>
  <c r="S166" i="5"/>
  <c r="S45" i="5"/>
  <c r="S21" i="5"/>
  <c r="S90" i="5"/>
  <c r="S110" i="5"/>
  <c r="S9" i="5"/>
  <c r="S74" i="5"/>
  <c r="S86" i="5"/>
  <c r="S138" i="5"/>
  <c r="S49" i="5"/>
  <c r="S38" i="5"/>
  <c r="S150" i="5"/>
  <c r="S181" i="5"/>
  <c r="S94" i="5"/>
  <c r="S98" i="5"/>
  <c r="S105" i="5"/>
  <c r="S137" i="5"/>
  <c r="S129" i="5"/>
  <c r="S121" i="5"/>
  <c r="S174" i="5"/>
  <c r="S193" i="5"/>
  <c r="S58" i="5"/>
  <c r="S182" i="5"/>
  <c r="S153" i="5"/>
  <c r="S118" i="5"/>
  <c r="S178" i="5"/>
  <c r="S53" i="5"/>
  <c r="S171" i="5"/>
  <c r="S147" i="5"/>
  <c r="S155" i="5"/>
  <c r="S83" i="5"/>
  <c r="S131" i="5"/>
  <c r="S175" i="5"/>
  <c r="S151" i="5"/>
  <c r="S143" i="5"/>
  <c r="S111" i="5"/>
  <c r="S51" i="5"/>
  <c r="S75" i="5"/>
  <c r="S43" i="5"/>
  <c r="S99" i="5"/>
  <c r="S167" i="5"/>
  <c r="S47" i="5"/>
  <c r="S59" i="5"/>
  <c r="S115" i="5"/>
  <c r="S107" i="5"/>
  <c r="S119" i="5"/>
  <c r="S18" i="5"/>
  <c r="S17" i="5"/>
  <c r="S33" i="5"/>
  <c r="S158" i="5"/>
  <c r="S13" i="5"/>
  <c r="S154" i="5"/>
  <c r="S102" i="5"/>
  <c r="S41" i="5"/>
  <c r="S122" i="5"/>
  <c r="S26" i="5"/>
  <c r="S22" i="5"/>
  <c r="S34" i="5"/>
  <c r="S134" i="5"/>
  <c r="S146" i="5"/>
  <c r="S50" i="5"/>
  <c r="S46" i="5"/>
  <c r="S78" i="5"/>
  <c r="S81" i="5"/>
  <c r="S82" i="5"/>
  <c r="S29" i="5"/>
  <c r="S54" i="5"/>
  <c r="S65" i="5"/>
  <c r="S6" i="5"/>
  <c r="S142" i="5"/>
  <c r="S14" i="5"/>
  <c r="S37" i="5"/>
  <c r="S185" i="5"/>
  <c r="S10" i="5"/>
  <c r="S106" i="5"/>
  <c r="S177" i="5"/>
  <c r="S169" i="5"/>
  <c r="S113" i="5"/>
  <c r="Z4" i="8"/>
  <c r="M8" i="10" l="1"/>
  <c r="M4" i="10"/>
  <c r="M13" i="10"/>
  <c r="P31" i="10"/>
  <c r="P53" i="10"/>
  <c r="M46" i="10"/>
  <c r="M58" i="10"/>
  <c r="M40" i="10"/>
  <c r="M63" i="10"/>
  <c r="M38" i="10"/>
  <c r="M14" i="10"/>
  <c r="M26" i="10"/>
  <c r="M66" i="10"/>
  <c r="P35" i="10"/>
  <c r="P19" i="10"/>
  <c r="M51" i="10"/>
  <c r="M54" i="10"/>
  <c r="P60" i="10"/>
  <c r="M15" i="10"/>
  <c r="M17" i="10"/>
  <c r="M43" i="10"/>
  <c r="M10" i="10"/>
  <c r="P27" i="10"/>
  <c r="M64" i="10"/>
  <c r="P7" i="10"/>
  <c r="M37" i="10"/>
  <c r="M30" i="10"/>
  <c r="M24" i="10"/>
  <c r="P59" i="10"/>
  <c r="M65" i="10"/>
  <c r="P23" i="10"/>
  <c r="M57" i="10"/>
  <c r="M9" i="10"/>
  <c r="M33" i="10"/>
  <c r="P67" i="10"/>
  <c r="Q67" i="10" s="1"/>
  <c r="R67" i="10" s="1"/>
  <c r="M11" i="10"/>
  <c r="M55" i="10"/>
  <c r="P39" i="10"/>
  <c r="M56" i="10"/>
  <c r="M25" i="10"/>
  <c r="P45" i="10"/>
  <c r="AC50" i="10"/>
  <c r="AD50" i="10" s="1"/>
  <c r="M50" i="10"/>
  <c r="P41" i="10"/>
  <c r="Q41" i="10" s="1"/>
  <c r="R41" i="10" s="1"/>
  <c r="M22" i="10"/>
  <c r="M62" i="10"/>
  <c r="P47" i="10"/>
  <c r="Q47" i="10" s="1"/>
  <c r="R47" i="10" s="1"/>
  <c r="H54" i="8"/>
  <c r="AC62" i="10" l="1"/>
  <c r="AD62" i="10" s="1"/>
  <c r="AC22" i="10"/>
  <c r="AD22" i="10" s="1"/>
  <c r="Q45" i="10"/>
  <c r="R45" i="10" s="1"/>
  <c r="AC25" i="10"/>
  <c r="AD25" i="10" s="1"/>
  <c r="AE25" i="10" s="1"/>
  <c r="AC55" i="10"/>
  <c r="AD55" i="10" s="1"/>
  <c r="AP55" i="10" s="1"/>
  <c r="AC11" i="10"/>
  <c r="AD11" i="10" s="1"/>
  <c r="AC33" i="10"/>
  <c r="AD33" i="10" s="1"/>
  <c r="AP33" i="10" s="1"/>
  <c r="AC9" i="10"/>
  <c r="AD9" i="10" s="1"/>
  <c r="AP9" i="10" s="1"/>
  <c r="Q23" i="10"/>
  <c r="R23" i="10" s="1"/>
  <c r="AC65" i="10"/>
  <c r="AD65" i="10" s="1"/>
  <c r="AE65" i="10" s="1"/>
  <c r="AC37" i="10"/>
  <c r="AD37" i="10" s="1"/>
  <c r="AE37" i="10" s="1"/>
  <c r="Q27" i="10"/>
  <c r="R27" i="10" s="1"/>
  <c r="W27" i="10" s="1"/>
  <c r="AC17" i="10"/>
  <c r="AD17" i="10" s="1"/>
  <c r="AE17" i="10" s="1"/>
  <c r="Q60" i="10"/>
  <c r="R60" i="10" s="1"/>
  <c r="AC54" i="10"/>
  <c r="AD54" i="10" s="1"/>
  <c r="AC66" i="10"/>
  <c r="AD66" i="10" s="1"/>
  <c r="AE66" i="10" s="1"/>
  <c r="AC14" i="10"/>
  <c r="AD14" i="10" s="1"/>
  <c r="AC63" i="10"/>
  <c r="AD63" i="10" s="1"/>
  <c r="AE63" i="10" s="1"/>
  <c r="Q34" i="10"/>
  <c r="R34" i="10" s="1"/>
  <c r="W34" i="10" s="1"/>
  <c r="Q29" i="10"/>
  <c r="R29" i="10" s="1"/>
  <c r="W29" i="10" s="1"/>
  <c r="Q48" i="10"/>
  <c r="R48" i="10" s="1"/>
  <c r="W48" i="10" s="1"/>
  <c r="Q36" i="10"/>
  <c r="R36" i="10" s="1"/>
  <c r="W36" i="10" s="1"/>
  <c r="Q21" i="10"/>
  <c r="R21" i="10" s="1"/>
  <c r="W21" i="10" s="1"/>
  <c r="H56" i="8"/>
  <c r="AC19" i="9"/>
  <c r="AD19" i="9" s="1"/>
  <c r="AC64" i="9"/>
  <c r="AD64" i="9" s="1"/>
  <c r="AC62" i="9"/>
  <c r="AD62" i="9" s="1"/>
  <c r="AC33" i="9"/>
  <c r="AD33" i="9" s="1"/>
  <c r="AC63" i="9"/>
  <c r="AD63" i="9" s="1"/>
  <c r="AC4" i="9"/>
  <c r="AD4" i="9" s="1"/>
  <c r="AC16" i="9"/>
  <c r="AD16" i="9" s="1"/>
  <c r="AC44" i="9"/>
  <c r="AD44" i="9" s="1"/>
  <c r="AC35" i="9"/>
  <c r="AD35" i="9" s="1"/>
  <c r="AC51" i="9"/>
  <c r="AD51" i="9" s="1"/>
  <c r="AC11" i="9"/>
  <c r="AD11" i="9" s="1"/>
  <c r="AC66" i="9"/>
  <c r="AD66" i="9" s="1"/>
  <c r="AC18" i="9"/>
  <c r="AD18" i="9" s="1"/>
  <c r="AC29" i="9"/>
  <c r="AD29" i="9" s="1"/>
  <c r="AC12" i="9"/>
  <c r="AD12" i="9" s="1"/>
  <c r="AC42" i="9"/>
  <c r="AD42" i="9" s="1"/>
  <c r="AC7" i="9"/>
  <c r="AD7" i="9" s="1"/>
  <c r="AC60" i="9"/>
  <c r="AD60" i="9" s="1"/>
  <c r="AC8" i="9"/>
  <c r="AD8" i="9" s="1"/>
  <c r="AC28" i="9"/>
  <c r="AD28" i="9" s="1"/>
  <c r="AC43" i="9"/>
  <c r="AD43" i="9" s="1"/>
  <c r="AC15" i="9"/>
  <c r="AD15" i="9" s="1"/>
  <c r="Q59" i="9"/>
  <c r="R59" i="9" s="1"/>
  <c r="W59" i="9" s="1"/>
  <c r="AC26" i="9"/>
  <c r="AD26" i="9" s="1"/>
  <c r="AC49" i="9"/>
  <c r="AD49" i="9" s="1"/>
  <c r="AC6" i="9"/>
  <c r="AD6" i="9" s="1"/>
  <c r="AC47" i="9"/>
  <c r="AD47" i="9" s="1"/>
  <c r="AC34" i="9"/>
  <c r="AD34" i="9" s="1"/>
  <c r="AC53" i="9"/>
  <c r="AD53" i="9" s="1"/>
  <c r="AC9" i="9"/>
  <c r="AD9" i="9" s="1"/>
  <c r="AC61" i="9"/>
  <c r="AD61" i="9" s="1"/>
  <c r="AC54" i="9"/>
  <c r="AD54" i="9" s="1"/>
  <c r="AC6" i="10"/>
  <c r="AD6" i="10" s="1"/>
  <c r="AC59" i="9"/>
  <c r="AD59" i="9" s="1"/>
  <c r="AC42" i="10"/>
  <c r="AD42" i="10" s="1"/>
  <c r="AC10" i="9"/>
  <c r="AD10" i="9" s="1"/>
  <c r="AC17" i="9"/>
  <c r="AD17" i="9" s="1"/>
  <c r="AC40" i="9"/>
  <c r="AD40" i="9" s="1"/>
  <c r="AC52" i="9"/>
  <c r="AD52" i="9" s="1"/>
  <c r="AC21" i="9"/>
  <c r="AD21" i="9" s="1"/>
  <c r="AC27" i="9"/>
  <c r="AD27" i="9" s="1"/>
  <c r="Q6" i="9"/>
  <c r="R6" i="9" s="1"/>
  <c r="W6" i="9" s="1"/>
  <c r="AC39" i="9"/>
  <c r="AD39" i="9" s="1"/>
  <c r="Q32" i="9"/>
  <c r="R32" i="9" s="1"/>
  <c r="W32" i="9" s="1"/>
  <c r="Q47" i="9"/>
  <c r="R47" i="9" s="1"/>
  <c r="W47" i="9" s="1"/>
  <c r="Q11" i="9"/>
  <c r="R11" i="9" s="1"/>
  <c r="W11" i="9" s="1"/>
  <c r="Q12" i="9"/>
  <c r="R12" i="9" s="1"/>
  <c r="W12" i="9" s="1"/>
  <c r="Q60" i="9"/>
  <c r="R60" i="9" s="1"/>
  <c r="W60" i="9" s="1"/>
  <c r="Q49" i="9"/>
  <c r="R49" i="9" s="1"/>
  <c r="W49" i="9" s="1"/>
  <c r="AC30" i="9"/>
  <c r="AD30" i="9" s="1"/>
  <c r="AC12" i="10"/>
  <c r="AD12" i="10" s="1"/>
  <c r="AC45" i="9"/>
  <c r="AD45" i="9" s="1"/>
  <c r="AC20" i="9"/>
  <c r="AD20" i="9" s="1"/>
  <c r="AC13" i="9"/>
  <c r="AD13" i="9" s="1"/>
  <c r="AC41" i="9"/>
  <c r="AD41" i="9" s="1"/>
  <c r="AC18" i="10"/>
  <c r="AD18" i="10" s="1"/>
  <c r="AC16" i="10"/>
  <c r="AD16" i="10" s="1"/>
  <c r="AC49" i="10"/>
  <c r="AD49" i="10" s="1"/>
  <c r="Q66" i="9"/>
  <c r="R66" i="9" s="1"/>
  <c r="W66" i="9" s="1"/>
  <c r="Q35" i="9"/>
  <c r="R35" i="9" s="1"/>
  <c r="W35" i="9" s="1"/>
  <c r="Q43" i="9"/>
  <c r="R43" i="9" s="1"/>
  <c r="W43" i="9" s="1"/>
  <c r="Q7" i="9"/>
  <c r="R7" i="9" s="1"/>
  <c r="W7" i="9" s="1"/>
  <c r="Q8" i="9"/>
  <c r="R8" i="9" s="1"/>
  <c r="W8" i="9" s="1"/>
  <c r="Q52" i="9"/>
  <c r="R52" i="9" s="1"/>
  <c r="W52" i="9" s="1"/>
  <c r="Q14" i="9"/>
  <c r="R14" i="9" s="1"/>
  <c r="W14" i="9" s="1"/>
  <c r="Q26" i="9"/>
  <c r="R26" i="9" s="1"/>
  <c r="W26" i="9" s="1"/>
  <c r="Q61" i="9"/>
  <c r="R61" i="9" s="1"/>
  <c r="W61" i="9" s="1"/>
  <c r="AC52" i="10"/>
  <c r="AD52" i="10" s="1"/>
  <c r="AC32" i="9"/>
  <c r="AD32" i="9" s="1"/>
  <c r="AC44" i="10"/>
  <c r="AD44" i="10" s="1"/>
  <c r="AC57" i="9"/>
  <c r="AD57" i="9" s="1"/>
  <c r="AC48" i="9"/>
  <c r="AD48" i="9" s="1"/>
  <c r="AC65" i="9"/>
  <c r="AD65" i="9" s="1"/>
  <c r="AC25" i="9"/>
  <c r="AD25" i="9" s="1"/>
  <c r="AC28" i="10"/>
  <c r="AD28" i="10" s="1"/>
  <c r="AC21" i="10"/>
  <c r="AD21" i="10" s="1"/>
  <c r="AC48" i="10"/>
  <c r="AD48" i="10" s="1"/>
  <c r="AC29" i="10"/>
  <c r="AD29" i="10" s="1"/>
  <c r="Q44" i="9"/>
  <c r="R44" i="9" s="1"/>
  <c r="W44" i="9" s="1"/>
  <c r="Q19" i="9"/>
  <c r="R19" i="9" s="1"/>
  <c r="W19" i="9" s="1"/>
  <c r="Q40" i="9"/>
  <c r="R40" i="9" s="1"/>
  <c r="W40" i="9" s="1"/>
  <c r="Q63" i="9"/>
  <c r="R63" i="9" s="1"/>
  <c r="W63" i="9" s="1"/>
  <c r="Q29" i="9"/>
  <c r="R29" i="9" s="1"/>
  <c r="W29" i="9" s="1"/>
  <c r="Q34" i="9"/>
  <c r="R34" i="9" s="1"/>
  <c r="W34" i="9" s="1"/>
  <c r="Q4" i="9"/>
  <c r="R4" i="9" s="1"/>
  <c r="W4" i="9" s="1"/>
  <c r="Q18" i="9"/>
  <c r="R18" i="9" s="1"/>
  <c r="W18" i="9" s="1"/>
  <c r="Q21" i="9"/>
  <c r="R21" i="9" s="1"/>
  <c r="W21" i="9" s="1"/>
  <c r="Q62" i="9"/>
  <c r="R62" i="9" s="1"/>
  <c r="W62" i="9" s="1"/>
  <c r="Q27" i="9"/>
  <c r="R27" i="9" s="1"/>
  <c r="W27" i="9" s="1"/>
  <c r="Q42" i="9"/>
  <c r="R42" i="9" s="1"/>
  <c r="W42" i="9" s="1"/>
  <c r="Q33" i="9"/>
  <c r="R33" i="9" s="1"/>
  <c r="W33" i="9" s="1"/>
  <c r="AC14" i="9"/>
  <c r="AD14" i="9" s="1"/>
  <c r="AC24" i="9"/>
  <c r="AD24" i="9" s="1"/>
  <c r="AC56" i="9"/>
  <c r="AD56" i="9" s="1"/>
  <c r="AC55" i="9"/>
  <c r="AD55" i="9" s="1"/>
  <c r="AC5" i="9"/>
  <c r="AD5" i="9" s="1"/>
  <c r="AC38" i="9"/>
  <c r="AD38" i="9" s="1"/>
  <c r="AC46" i="9"/>
  <c r="AD46" i="9" s="1"/>
  <c r="AC23" i="9"/>
  <c r="AD23" i="9" s="1"/>
  <c r="AC34" i="10"/>
  <c r="AD34" i="10" s="1"/>
  <c r="Q15" i="9"/>
  <c r="R15" i="9" s="1"/>
  <c r="W15" i="9" s="1"/>
  <c r="Q64" i="9"/>
  <c r="R64" i="9" s="1"/>
  <c r="W64" i="9" s="1"/>
  <c r="Q16" i="9"/>
  <c r="R16" i="9" s="1"/>
  <c r="W16" i="9" s="1"/>
  <c r="Q17" i="9"/>
  <c r="R17" i="9" s="1"/>
  <c r="W17" i="9" s="1"/>
  <c r="Q10" i="9"/>
  <c r="R10" i="9" s="1"/>
  <c r="W10" i="9" s="1"/>
  <c r="Q9" i="9"/>
  <c r="R9" i="9" s="1"/>
  <c r="W9" i="9" s="1"/>
  <c r="Q54" i="9"/>
  <c r="R54" i="9" s="1"/>
  <c r="W54" i="9" s="1"/>
  <c r="Q53" i="9"/>
  <c r="R53" i="9" s="1"/>
  <c r="W53" i="9" s="1"/>
  <c r="Q28" i="9"/>
  <c r="R28" i="9" s="1"/>
  <c r="W28" i="9" s="1"/>
  <c r="Q51" i="9"/>
  <c r="R51" i="9" s="1"/>
  <c r="W51" i="9" s="1"/>
  <c r="AC37" i="9"/>
  <c r="AD37" i="9" s="1"/>
  <c r="AC50" i="9"/>
  <c r="AD50" i="9" s="1"/>
  <c r="AC36" i="9"/>
  <c r="AD36" i="9" s="1"/>
  <c r="AC58" i="9"/>
  <c r="AD58" i="9" s="1"/>
  <c r="AC31" i="9"/>
  <c r="AD31" i="9" s="1"/>
  <c r="AC22" i="9"/>
  <c r="AD22" i="9" s="1"/>
  <c r="AC67" i="9"/>
  <c r="AD67" i="9" s="1"/>
  <c r="AC20" i="10"/>
  <c r="AD20" i="10" s="1"/>
  <c r="AC36" i="10"/>
  <c r="AD36" i="10" s="1"/>
  <c r="Q56" i="9"/>
  <c r="R56" i="9" s="1"/>
  <c r="W56" i="9" s="1"/>
  <c r="Q57" i="9"/>
  <c r="R57" i="9" s="1"/>
  <c r="W57" i="9" s="1"/>
  <c r="Q48" i="9"/>
  <c r="R48" i="9" s="1"/>
  <c r="W48" i="9" s="1"/>
  <c r="Q50" i="9"/>
  <c r="R50" i="9" s="1"/>
  <c r="W50" i="9" s="1"/>
  <c r="Q22" i="9"/>
  <c r="R22" i="9" s="1"/>
  <c r="W22" i="9" s="1"/>
  <c r="AC32" i="10"/>
  <c r="AD32" i="10" s="1"/>
  <c r="AC53" i="10"/>
  <c r="AD53" i="10" s="1"/>
  <c r="Q46" i="9"/>
  <c r="R46" i="9" s="1"/>
  <c r="W46" i="9" s="1"/>
  <c r="Q58" i="9"/>
  <c r="R58" i="9" s="1"/>
  <c r="W58" i="9" s="1"/>
  <c r="Q31" i="9"/>
  <c r="R31" i="9" s="1"/>
  <c r="W31" i="9" s="1"/>
  <c r="Q55" i="9"/>
  <c r="R55" i="9" s="1"/>
  <c r="W55" i="9" s="1"/>
  <c r="Q45" i="9"/>
  <c r="R45" i="9" s="1"/>
  <c r="W45" i="9" s="1"/>
  <c r="Q24" i="9"/>
  <c r="R24" i="9" s="1"/>
  <c r="W24" i="9" s="1"/>
  <c r="AC5" i="10"/>
  <c r="AD5" i="10" s="1"/>
  <c r="AC41" i="10"/>
  <c r="AD41" i="10" s="1"/>
  <c r="AC23" i="10"/>
  <c r="AD23" i="10" s="1"/>
  <c r="AC59" i="10"/>
  <c r="AD59" i="10" s="1"/>
  <c r="Q5" i="9"/>
  <c r="R5" i="9" s="1"/>
  <c r="W5" i="9" s="1"/>
  <c r="Q39" i="9"/>
  <c r="R39" i="9" s="1"/>
  <c r="W39" i="9" s="1"/>
  <c r="Q41" i="9"/>
  <c r="R41" i="9" s="1"/>
  <c r="W41" i="9" s="1"/>
  <c r="Q23" i="9"/>
  <c r="R23" i="9" s="1"/>
  <c r="W23" i="9" s="1"/>
  <c r="Q65" i="9"/>
  <c r="R65" i="9" s="1"/>
  <c r="W65" i="9" s="1"/>
  <c r="Q20" i="9"/>
  <c r="R20" i="9" s="1"/>
  <c r="W20" i="9" s="1"/>
  <c r="Q30" i="9"/>
  <c r="R30" i="9" s="1"/>
  <c r="W30" i="9" s="1"/>
  <c r="AC61" i="10"/>
  <c r="AD61" i="10" s="1"/>
  <c r="AC67" i="10"/>
  <c r="AD67" i="10" s="1"/>
  <c r="AC7" i="10"/>
  <c r="AD7" i="10" s="1"/>
  <c r="AC45" i="10"/>
  <c r="AD45" i="10" s="1"/>
  <c r="AC27" i="10"/>
  <c r="AD27" i="10" s="1"/>
  <c r="AC39" i="10"/>
  <c r="AD39" i="10" s="1"/>
  <c r="AC31" i="10"/>
  <c r="AD31" i="10" s="1"/>
  <c r="Q36" i="9"/>
  <c r="R36" i="9" s="1"/>
  <c r="W36" i="9" s="1"/>
  <c r="Q13" i="9"/>
  <c r="R13" i="9" s="1"/>
  <c r="W13" i="9" s="1"/>
  <c r="Q37" i="9"/>
  <c r="R37" i="9" s="1"/>
  <c r="W37" i="9" s="1"/>
  <c r="Q38" i="9"/>
  <c r="R38" i="9" s="1"/>
  <c r="W38" i="9" s="1"/>
  <c r="Q6" i="10"/>
  <c r="R6" i="10" s="1"/>
  <c r="W6" i="10" s="1"/>
  <c r="Q25" i="9"/>
  <c r="R25" i="9" s="1"/>
  <c r="W25" i="9" s="1"/>
  <c r="Q67" i="9"/>
  <c r="R67" i="9" s="1"/>
  <c r="W67" i="9" s="1"/>
  <c r="AC47" i="10"/>
  <c r="AD47" i="10" s="1"/>
  <c r="AC35" i="10"/>
  <c r="AD35" i="10" s="1"/>
  <c r="AC19" i="10"/>
  <c r="AD19" i="10" s="1"/>
  <c r="AC56" i="10"/>
  <c r="AD56" i="10" s="1"/>
  <c r="AP56" i="10" s="1"/>
  <c r="AC57" i="10"/>
  <c r="AD57" i="10" s="1"/>
  <c r="AP57" i="10" s="1"/>
  <c r="AC10" i="10"/>
  <c r="AD10" i="10" s="1"/>
  <c r="AC51" i="10"/>
  <c r="AD51" i="10" s="1"/>
  <c r="AP51" i="10" s="1"/>
  <c r="AC40" i="10"/>
  <c r="AD40" i="10" s="1"/>
  <c r="AC13" i="10"/>
  <c r="AD13" i="10" s="1"/>
  <c r="AP13" i="10" s="1"/>
  <c r="Q18" i="10"/>
  <c r="R18" i="10" s="1"/>
  <c r="W18" i="10" s="1"/>
  <c r="Q44" i="10"/>
  <c r="R44" i="10" s="1"/>
  <c r="W44" i="10" s="1"/>
  <c r="Q20" i="10"/>
  <c r="R20" i="10" s="1"/>
  <c r="W20" i="10" s="1"/>
  <c r="Q12" i="10"/>
  <c r="R12" i="10" s="1"/>
  <c r="W12" i="10" s="1"/>
  <c r="Q42" i="10"/>
  <c r="R42" i="10" s="1"/>
  <c r="W42" i="10" s="1"/>
  <c r="Q5" i="10"/>
  <c r="R5" i="10" s="1"/>
  <c r="W5" i="10" s="1"/>
  <c r="AC43" i="10"/>
  <c r="AD43" i="10" s="1"/>
  <c r="AC15" i="10"/>
  <c r="AD15" i="10" s="1"/>
  <c r="AE15" i="10" s="1"/>
  <c r="Q35" i="10"/>
  <c r="R35" i="10" s="1"/>
  <c r="AC38" i="10"/>
  <c r="AD38" i="10" s="1"/>
  <c r="AP38" i="10" s="1"/>
  <c r="AC58" i="10"/>
  <c r="AD58" i="10" s="1"/>
  <c r="AP58" i="10" s="1"/>
  <c r="Q53" i="10"/>
  <c r="R53" i="10" s="1"/>
  <c r="W53" i="10" s="1"/>
  <c r="AC60" i="10"/>
  <c r="AD60" i="10" s="1"/>
  <c r="AC8" i="10"/>
  <c r="AD8" i="10" s="1"/>
  <c r="AP8" i="10" s="1"/>
  <c r="Q32" i="10"/>
  <c r="R32" i="10" s="1"/>
  <c r="W32" i="10" s="1"/>
  <c r="Q39" i="10"/>
  <c r="R39" i="10" s="1"/>
  <c r="W39" i="10" s="1"/>
  <c r="Q59" i="10"/>
  <c r="R59" i="10" s="1"/>
  <c r="W59" i="10" s="1"/>
  <c r="AC24" i="10"/>
  <c r="AD24" i="10" s="1"/>
  <c r="AP24" i="10" s="1"/>
  <c r="AC30" i="10"/>
  <c r="AD30" i="10" s="1"/>
  <c r="Q7" i="10"/>
  <c r="R7" i="10" s="1"/>
  <c r="AC64" i="10"/>
  <c r="AD64" i="10" s="1"/>
  <c r="AE64" i="10" s="1"/>
  <c r="Q19" i="10"/>
  <c r="R19" i="10" s="1"/>
  <c r="W19" i="10" s="1"/>
  <c r="AC26" i="10"/>
  <c r="AD26" i="10" s="1"/>
  <c r="AC46" i="10"/>
  <c r="AD46" i="10" s="1"/>
  <c r="AE46" i="10" s="1"/>
  <c r="Q31" i="10"/>
  <c r="R31" i="10" s="1"/>
  <c r="AC4" i="10"/>
  <c r="AD4" i="10" s="1"/>
  <c r="AE4" i="10" s="1"/>
  <c r="Q61" i="10"/>
  <c r="R61" i="10" s="1"/>
  <c r="W61" i="10" s="1"/>
  <c r="Q28" i="10"/>
  <c r="R28" i="10" s="1"/>
  <c r="W28" i="10" s="1"/>
  <c r="Q52" i="10"/>
  <c r="R52" i="10" s="1"/>
  <c r="W52" i="10" s="1"/>
  <c r="Q16" i="10"/>
  <c r="R16" i="10" s="1"/>
  <c r="W16" i="10" s="1"/>
  <c r="Q49" i="10"/>
  <c r="R49" i="10" s="1"/>
  <c r="W49" i="10" s="1"/>
  <c r="P4" i="10"/>
  <c r="Q4" i="10" s="1"/>
  <c r="R4" i="10" s="1"/>
  <c r="Y4" i="10"/>
  <c r="P8" i="10"/>
  <c r="Q8" i="10" s="1"/>
  <c r="R8" i="10" s="1"/>
  <c r="Y8" i="10"/>
  <c r="Y13" i="10"/>
  <c r="P13" i="10"/>
  <c r="Q13" i="10" s="1"/>
  <c r="R13" i="10" s="1"/>
  <c r="AE13" i="10"/>
  <c r="AE50" i="10"/>
  <c r="AP50" i="10"/>
  <c r="AE9" i="10"/>
  <c r="AP14" i="10"/>
  <c r="AE14" i="10"/>
  <c r="W47" i="10"/>
  <c r="P50" i="10"/>
  <c r="Q50" i="10" s="1"/>
  <c r="R50" i="10" s="1"/>
  <c r="Y50" i="10"/>
  <c r="W45" i="10"/>
  <c r="AE55" i="10"/>
  <c r="Y11" i="10"/>
  <c r="P11" i="10"/>
  <c r="Q11" i="10" s="1"/>
  <c r="R11" i="10" s="1"/>
  <c r="Y33" i="10"/>
  <c r="P33" i="10"/>
  <c r="Q33" i="10" s="1"/>
  <c r="R33" i="10" s="1"/>
  <c r="P9" i="10"/>
  <c r="Q9" i="10" s="1"/>
  <c r="R9" i="10" s="1"/>
  <c r="Y9" i="10"/>
  <c r="W23" i="10"/>
  <c r="AP37" i="10"/>
  <c r="Y64" i="10"/>
  <c r="P64" i="10"/>
  <c r="Q64" i="10" s="1"/>
  <c r="R64" i="10" s="1"/>
  <c r="Y17" i="10"/>
  <c r="P17" i="10"/>
  <c r="Q17" i="10" s="1"/>
  <c r="R17" i="10" s="1"/>
  <c r="Y15" i="10"/>
  <c r="P15" i="10"/>
  <c r="Q15" i="10" s="1"/>
  <c r="R15" i="10" s="1"/>
  <c r="P54" i="10"/>
  <c r="Q54" i="10" s="1"/>
  <c r="R54" i="10" s="1"/>
  <c r="Y54" i="10"/>
  <c r="AE51" i="10"/>
  <c r="P66" i="10"/>
  <c r="Q66" i="10" s="1"/>
  <c r="R66" i="10" s="1"/>
  <c r="Y66" i="10"/>
  <c r="P26" i="10"/>
  <c r="Q26" i="10" s="1"/>
  <c r="R26" i="10" s="1"/>
  <c r="Y26" i="10"/>
  <c r="P63" i="10"/>
  <c r="Q63" i="10" s="1"/>
  <c r="R63" i="10" s="1"/>
  <c r="Y63" i="10"/>
  <c r="P58" i="10"/>
  <c r="Q58" i="10" s="1"/>
  <c r="R58" i="10" s="1"/>
  <c r="Y58" i="10"/>
  <c r="Y62" i="10"/>
  <c r="P62" i="10"/>
  <c r="Q62" i="10" s="1"/>
  <c r="R62" i="10" s="1"/>
  <c r="Y22" i="10"/>
  <c r="P22" i="10"/>
  <c r="Q22" i="10" s="1"/>
  <c r="R22" i="10" s="1"/>
  <c r="AP11" i="10"/>
  <c r="AE11" i="10"/>
  <c r="W67" i="10"/>
  <c r="AE30" i="10"/>
  <c r="AP30" i="10"/>
  <c r="W7" i="10"/>
  <c r="P43" i="10"/>
  <c r="Q43" i="10" s="1"/>
  <c r="R43" i="10" s="1"/>
  <c r="Y43" i="10"/>
  <c r="AP15" i="10"/>
  <c r="W60" i="10"/>
  <c r="AE54" i="10"/>
  <c r="AP54" i="10"/>
  <c r="P51" i="10"/>
  <c r="Q51" i="10" s="1"/>
  <c r="R51" i="10" s="1"/>
  <c r="Y51" i="10"/>
  <c r="W35" i="10"/>
  <c r="AE58" i="10"/>
  <c r="W31" i="10"/>
  <c r="AE62" i="10"/>
  <c r="AP62" i="10"/>
  <c r="P25" i="10"/>
  <c r="Q25" i="10" s="1"/>
  <c r="R25" i="10" s="1"/>
  <c r="Y25" i="10"/>
  <c r="Y57" i="10"/>
  <c r="P57" i="10"/>
  <c r="Q57" i="10" s="1"/>
  <c r="R57" i="10" s="1"/>
  <c r="Y24" i="10"/>
  <c r="P24" i="10"/>
  <c r="Q24" i="10" s="1"/>
  <c r="R24" i="10" s="1"/>
  <c r="P30" i="10"/>
  <c r="Q30" i="10" s="1"/>
  <c r="R30" i="10" s="1"/>
  <c r="Y30" i="10"/>
  <c r="AE10" i="10"/>
  <c r="AP10" i="10"/>
  <c r="P38" i="10"/>
  <c r="Q38" i="10" s="1"/>
  <c r="R38" i="10" s="1"/>
  <c r="Y38" i="10"/>
  <c r="AP40" i="10"/>
  <c r="AE40" i="10"/>
  <c r="AE22" i="10"/>
  <c r="AP22" i="10"/>
  <c r="AE56" i="10"/>
  <c r="W41" i="10"/>
  <c r="AP25" i="10"/>
  <c r="Y56" i="10"/>
  <c r="P56" i="10"/>
  <c r="Q56" i="10" s="1"/>
  <c r="R56" i="10" s="1"/>
  <c r="P55" i="10"/>
  <c r="Q55" i="10" s="1"/>
  <c r="R55" i="10" s="1"/>
  <c r="Y55" i="10"/>
  <c r="P65" i="10"/>
  <c r="Q65" i="10" s="1"/>
  <c r="R65" i="10" s="1"/>
  <c r="Y65" i="10"/>
  <c r="Y37" i="10"/>
  <c r="P37" i="10"/>
  <c r="Q37" i="10" s="1"/>
  <c r="R37" i="10" s="1"/>
  <c r="Y10" i="10"/>
  <c r="P10" i="10"/>
  <c r="Q10" i="10" s="1"/>
  <c r="R10" i="10" s="1"/>
  <c r="AE43" i="10"/>
  <c r="AP43" i="10"/>
  <c r="AE26" i="10"/>
  <c r="AP26" i="10"/>
  <c r="P14" i="10"/>
  <c r="Q14" i="10" s="1"/>
  <c r="R14" i="10" s="1"/>
  <c r="Y14" i="10"/>
  <c r="AE38" i="10"/>
  <c r="P40" i="10"/>
  <c r="Q40" i="10" s="1"/>
  <c r="R40" i="10" s="1"/>
  <c r="Y40" i="10"/>
  <c r="P46" i="10"/>
  <c r="Q46" i="10" s="1"/>
  <c r="R46" i="10" s="1"/>
  <c r="Y46" i="10"/>
  <c r="AP64" i="10" l="1"/>
  <c r="AP66" i="10"/>
  <c r="AP17" i="10"/>
  <c r="AE57" i="10"/>
  <c r="AP65" i="10"/>
  <c r="AP46" i="10"/>
  <c r="AE24" i="10"/>
  <c r="AE33" i="10"/>
  <c r="AP63" i="10"/>
  <c r="AE8" i="10"/>
  <c r="AE6" i="10"/>
  <c r="AP6" i="10"/>
  <c r="AP4" i="10"/>
  <c r="AP35" i="10"/>
  <c r="AE35" i="10"/>
  <c r="AE39" i="10"/>
  <c r="AP39" i="10"/>
  <c r="AP7" i="10"/>
  <c r="AE7" i="10"/>
  <c r="AP53" i="10"/>
  <c r="AE53" i="10"/>
  <c r="AE23" i="9"/>
  <c r="AP23" i="9"/>
  <c r="AP55" i="9"/>
  <c r="AE55" i="9"/>
  <c r="AP24" i="9"/>
  <c r="AE24" i="9"/>
  <c r="AE48" i="10"/>
  <c r="AP48" i="10"/>
  <c r="AP44" i="10"/>
  <c r="AE44" i="10"/>
  <c r="AP49" i="10"/>
  <c r="AE49" i="10"/>
  <c r="AP40" i="9"/>
  <c r="AE40" i="9"/>
  <c r="AE17" i="9"/>
  <c r="AP17" i="9"/>
  <c r="AP61" i="9"/>
  <c r="AE61" i="9"/>
  <c r="AP34" i="9"/>
  <c r="AE34" i="9"/>
  <c r="AP6" i="9"/>
  <c r="AE6" i="9"/>
  <c r="AE26" i="9"/>
  <c r="AP26" i="9"/>
  <c r="AE42" i="9"/>
  <c r="AP42" i="9"/>
  <c r="AE35" i="9"/>
  <c r="AP35" i="9"/>
  <c r="AP19" i="9"/>
  <c r="AE19" i="9"/>
  <c r="AE47" i="10"/>
  <c r="AP47" i="10"/>
  <c r="AP31" i="10"/>
  <c r="AE31" i="10"/>
  <c r="AP27" i="10"/>
  <c r="AE27" i="10"/>
  <c r="AP23" i="10"/>
  <c r="AE23" i="10"/>
  <c r="AE67" i="9"/>
  <c r="AP67" i="9"/>
  <c r="AE31" i="9"/>
  <c r="AP31" i="9"/>
  <c r="AE50" i="9"/>
  <c r="AP50" i="9"/>
  <c r="AP14" i="9"/>
  <c r="AE14" i="9"/>
  <c r="AP21" i="10"/>
  <c r="AE21" i="10"/>
  <c r="AE25" i="9"/>
  <c r="AP25" i="9"/>
  <c r="AE48" i="9"/>
  <c r="AP48" i="9"/>
  <c r="AE16" i="10"/>
  <c r="AP16" i="10"/>
  <c r="AP41" i="9"/>
  <c r="AE41" i="9"/>
  <c r="AP13" i="9"/>
  <c r="AE13" i="9"/>
  <c r="AP12" i="10"/>
  <c r="AE12" i="10"/>
  <c r="AP52" i="9"/>
  <c r="AE52" i="9"/>
  <c r="AE10" i="9"/>
  <c r="AP10" i="9"/>
  <c r="AP59" i="9"/>
  <c r="AE59" i="9"/>
  <c r="AE9" i="9"/>
  <c r="AP9" i="9"/>
  <c r="AE47" i="9"/>
  <c r="AP47" i="9"/>
  <c r="AP49" i="9"/>
  <c r="AE49" i="9"/>
  <c r="AP28" i="9"/>
  <c r="AE28" i="9"/>
  <c r="AP60" i="9"/>
  <c r="AE60" i="9"/>
  <c r="AP29" i="9"/>
  <c r="AE29" i="9"/>
  <c r="AE18" i="9"/>
  <c r="AP18" i="9"/>
  <c r="AE44" i="9"/>
  <c r="AP44" i="9"/>
  <c r="AP63" i="9"/>
  <c r="AE63" i="9"/>
  <c r="AP33" i="9"/>
  <c r="AE33" i="9"/>
  <c r="Y47" i="9"/>
  <c r="Y33" i="9"/>
  <c r="Y59" i="9"/>
  <c r="Y42" i="9"/>
  <c r="Y26" i="9"/>
  <c r="Y18" i="9"/>
  <c r="Y10" i="9"/>
  <c r="Y15" i="9"/>
  <c r="Y19" i="9"/>
  <c r="Y66" i="9"/>
  <c r="Y61" i="9"/>
  <c r="Y22" i="9"/>
  <c r="Y40" i="9"/>
  <c r="Y67" i="9"/>
  <c r="Y30" i="9"/>
  <c r="Y28" i="9"/>
  <c r="Y32" i="9"/>
  <c r="Y44" i="9"/>
  <c r="Y54" i="9"/>
  <c r="Y31" i="9"/>
  <c r="Y38" i="9"/>
  <c r="Y63" i="9"/>
  <c r="Y43" i="9"/>
  <c r="Y41" i="9"/>
  <c r="Y56" i="9"/>
  <c r="Y45" i="9"/>
  <c r="Y48" i="9"/>
  <c r="Y64" i="9"/>
  <c r="Y20" i="9"/>
  <c r="Y36" i="9"/>
  <c r="Y27" i="9"/>
  <c r="Y25" i="9"/>
  <c r="Y34" i="9"/>
  <c r="Y51" i="9"/>
  <c r="Y13" i="9"/>
  <c r="Y37" i="9"/>
  <c r="Y9" i="9"/>
  <c r="Y29" i="9"/>
  <c r="Y52" i="9"/>
  <c r="Y21" i="9"/>
  <c r="Y16" i="9"/>
  <c r="Y55" i="9"/>
  <c r="Y53" i="9"/>
  <c r="Y12" i="9"/>
  <c r="Y58" i="9"/>
  <c r="Y14" i="9"/>
  <c r="Y6" i="10"/>
  <c r="Y57" i="9"/>
  <c r="Y65" i="9"/>
  <c r="Y17" i="9"/>
  <c r="Y46" i="9"/>
  <c r="Y24" i="9"/>
  <c r="Y23" i="9"/>
  <c r="Y62" i="9"/>
  <c r="Y11" i="9"/>
  <c r="Y50" i="9"/>
  <c r="Y5" i="9"/>
  <c r="Y49" i="9"/>
  <c r="Y36" i="10"/>
  <c r="Y5" i="10"/>
  <c r="Y16" i="10"/>
  <c r="Y21" i="10"/>
  <c r="Y35" i="9"/>
  <c r="Y48" i="10"/>
  <c r="Y44" i="10"/>
  <c r="Y12" i="10"/>
  <c r="Y34" i="10"/>
  <c r="Y61" i="10"/>
  <c r="Y52" i="10"/>
  <c r="Y20" i="10"/>
  <c r="Y49" i="10"/>
  <c r="Y32" i="10"/>
  <c r="Y42" i="10"/>
  <c r="Y60" i="9"/>
  <c r="Y39" i="9"/>
  <c r="Y29" i="10"/>
  <c r="Y28" i="10"/>
  <c r="Y18" i="10"/>
  <c r="Y60" i="10"/>
  <c r="Y27" i="10"/>
  <c r="Y23" i="10"/>
  <c r="Y45" i="10"/>
  <c r="Y31" i="10"/>
  <c r="Y53" i="10"/>
  <c r="Y35" i="10"/>
  <c r="Y67" i="10"/>
  <c r="Y41" i="10"/>
  <c r="Y47" i="10"/>
  <c r="Y19" i="10"/>
  <c r="Y7" i="10"/>
  <c r="Y59" i="10"/>
  <c r="Y39" i="10"/>
  <c r="AP60" i="10"/>
  <c r="AE60" i="10"/>
  <c r="AP67" i="10"/>
  <c r="AE67" i="10"/>
  <c r="AE59" i="10"/>
  <c r="AP59" i="10"/>
  <c r="AE41" i="10"/>
  <c r="AP41" i="10"/>
  <c r="AP36" i="10"/>
  <c r="AE36" i="10"/>
  <c r="AP22" i="9"/>
  <c r="AE22" i="9"/>
  <c r="AP58" i="9"/>
  <c r="AE58" i="9"/>
  <c r="AE37" i="9"/>
  <c r="AP37" i="9"/>
  <c r="AE34" i="10"/>
  <c r="AP34" i="10"/>
  <c r="AP46" i="9"/>
  <c r="AE46" i="9"/>
  <c r="AP5" i="9"/>
  <c r="AE5" i="9"/>
  <c r="AE56" i="9"/>
  <c r="AP56" i="9"/>
  <c r="AE42" i="10"/>
  <c r="AP42" i="10"/>
  <c r="AE28" i="10"/>
  <c r="AP28" i="10"/>
  <c r="AP57" i="9"/>
  <c r="AE57" i="9"/>
  <c r="AE32" i="9"/>
  <c r="AP32" i="9"/>
  <c r="AP20" i="9"/>
  <c r="AE20" i="9"/>
  <c r="AP39" i="9"/>
  <c r="AE39" i="9"/>
  <c r="AE27" i="9"/>
  <c r="AP27" i="9"/>
  <c r="AP53" i="9"/>
  <c r="AE53" i="9"/>
  <c r="AP15" i="9"/>
  <c r="AE15" i="9"/>
  <c r="AP8" i="9"/>
  <c r="AE8" i="9"/>
  <c r="AE12" i="9"/>
  <c r="AP12" i="9"/>
  <c r="AE66" i="9"/>
  <c r="AP66" i="9"/>
  <c r="AE11" i="9"/>
  <c r="AP11" i="9"/>
  <c r="AP62" i="9"/>
  <c r="AE62" i="9"/>
  <c r="AP19" i="10"/>
  <c r="AE19" i="10"/>
  <c r="AE45" i="10"/>
  <c r="AP45" i="10"/>
  <c r="AP61" i="10"/>
  <c r="AE61" i="10"/>
  <c r="AP5" i="10"/>
  <c r="AE5" i="10"/>
  <c r="AE32" i="10"/>
  <c r="AP32" i="10"/>
  <c r="AE20" i="10"/>
  <c r="AP20" i="10"/>
  <c r="AP36" i="9"/>
  <c r="AE36" i="9"/>
  <c r="AE38" i="9"/>
  <c r="AP38" i="9"/>
  <c r="AP29" i="10"/>
  <c r="AE29" i="10"/>
  <c r="AE65" i="9"/>
  <c r="AP65" i="9"/>
  <c r="AE52" i="10"/>
  <c r="AP52" i="10"/>
  <c r="AE18" i="10"/>
  <c r="AP18" i="10"/>
  <c r="AP45" i="9"/>
  <c r="AE45" i="9"/>
  <c r="AP30" i="9"/>
  <c r="AE30" i="9"/>
  <c r="AP21" i="9"/>
  <c r="AE21" i="9"/>
  <c r="AP54" i="9"/>
  <c r="AE54" i="9"/>
  <c r="AE43" i="9"/>
  <c r="AP43" i="9"/>
  <c r="AE7" i="9"/>
  <c r="AP7" i="9"/>
  <c r="AE51" i="9"/>
  <c r="AP51" i="9"/>
  <c r="AE16" i="9"/>
  <c r="AP16" i="9"/>
  <c r="AE4" i="9"/>
  <c r="AP4" i="9"/>
  <c r="AE64" i="9"/>
  <c r="AP64" i="9"/>
  <c r="W8" i="10"/>
  <c r="W4" i="10"/>
  <c r="W13" i="10"/>
  <c r="W65" i="10"/>
  <c r="W56" i="10"/>
  <c r="W46" i="10"/>
  <c r="W40" i="10"/>
  <c r="W14" i="10"/>
  <c r="W38" i="10"/>
  <c r="W51" i="10"/>
  <c r="W22" i="10"/>
  <c r="W58" i="10"/>
  <c r="W26" i="10"/>
  <c r="W17" i="10"/>
  <c r="W55" i="10"/>
  <c r="W24" i="10"/>
  <c r="W57" i="10"/>
  <c r="W54" i="10"/>
  <c r="W64" i="10"/>
  <c r="W9" i="10"/>
  <c r="W10" i="10"/>
  <c r="W37" i="10"/>
  <c r="W30" i="10"/>
  <c r="W25" i="10"/>
  <c r="W43" i="10"/>
  <c r="W62" i="10"/>
  <c r="W63" i="10"/>
  <c r="W66" i="10"/>
  <c r="W15" i="10"/>
  <c r="W33" i="10"/>
  <c r="W11" i="10"/>
  <c r="W50" i="10"/>
  <c r="Q71" i="8"/>
  <c r="S59" i="9" l="1"/>
  <c r="S53" i="9"/>
  <c r="S51" i="9"/>
  <c r="S26" i="9"/>
  <c r="S18" i="9"/>
  <c r="S52" i="9"/>
  <c r="S43" i="9"/>
  <c r="S8" i="9"/>
  <c r="S54" i="9"/>
  <c r="S35" i="9"/>
  <c r="S14" i="9"/>
  <c r="S4" i="9"/>
  <c r="S39" i="9"/>
  <c r="S40" i="9"/>
  <c r="S47" i="9"/>
  <c r="S9" i="9"/>
  <c r="S34" i="9"/>
  <c r="S6" i="10"/>
  <c r="S19" i="9"/>
  <c r="S33" i="9"/>
  <c r="S44" i="9"/>
  <c r="S16" i="9"/>
  <c r="S17" i="9"/>
  <c r="S48" i="9"/>
  <c r="S27" i="9"/>
  <c r="S61" i="9"/>
  <c r="S28" i="9"/>
  <c r="S32" i="9"/>
  <c r="S30" i="9"/>
  <c r="S42" i="9"/>
  <c r="S20" i="9"/>
  <c r="S12" i="9"/>
  <c r="S29" i="9"/>
  <c r="S5" i="9"/>
  <c r="S66" i="9"/>
  <c r="S13" i="9"/>
  <c r="S60" i="9"/>
  <c r="S42" i="10"/>
  <c r="S21" i="9"/>
  <c r="S7" i="9"/>
  <c r="S11" i="9"/>
  <c r="S63" i="9"/>
  <c r="S10" i="9"/>
  <c r="S49" i="9"/>
  <c r="S64" i="9"/>
  <c r="S6" i="9"/>
  <c r="S62" i="9"/>
  <c r="S15" i="9"/>
  <c r="S46" i="9"/>
  <c r="S41" i="9"/>
  <c r="S57" i="9"/>
  <c r="S50" i="9"/>
  <c r="S36" i="9"/>
  <c r="S23" i="9"/>
  <c r="S65" i="9"/>
  <c r="S37" i="9"/>
  <c r="S24" i="9"/>
  <c r="S31" i="9"/>
  <c r="S45" i="9"/>
  <c r="S56" i="9"/>
  <c r="S55" i="9"/>
  <c r="S38" i="9"/>
  <c r="S67" i="9"/>
  <c r="S28" i="10"/>
  <c r="S48" i="10"/>
  <c r="S21" i="10"/>
  <c r="S25" i="9"/>
  <c r="S58" i="9"/>
  <c r="S20" i="10"/>
  <c r="S34" i="10"/>
  <c r="S44" i="10"/>
  <c r="S36" i="10"/>
  <c r="S22" i="9"/>
  <c r="S32" i="10"/>
  <c r="S5" i="10"/>
  <c r="S29" i="10"/>
  <c r="S49" i="10"/>
  <c r="S61" i="10"/>
  <c r="S18" i="10"/>
  <c r="S52" i="10"/>
  <c r="S12" i="10"/>
  <c r="S16" i="10"/>
  <c r="S47" i="10"/>
  <c r="S35" i="10"/>
  <c r="S53" i="10"/>
  <c r="S39" i="10"/>
  <c r="S27" i="10"/>
  <c r="S7" i="10"/>
  <c r="S60" i="10"/>
  <c r="S31" i="10"/>
  <c r="S59" i="10"/>
  <c r="S67" i="10"/>
  <c r="S19" i="10"/>
  <c r="S45" i="10"/>
  <c r="S23" i="10"/>
  <c r="S41" i="10"/>
  <c r="S8" i="10"/>
  <c r="Z8" i="10" s="1"/>
  <c r="S4" i="10"/>
  <c r="T4" i="10" s="1"/>
  <c r="S65" i="10"/>
  <c r="U65" i="10" s="1"/>
  <c r="V65" i="10" s="1"/>
  <c r="S14" i="10"/>
  <c r="U14" i="10" s="1"/>
  <c r="V14" i="10" s="1"/>
  <c r="S24" i="10"/>
  <c r="T24" i="10" s="1"/>
  <c r="S64" i="10"/>
  <c r="Z64" i="10" s="1"/>
  <c r="AF64" i="10" s="1"/>
  <c r="AH64" i="10" s="1"/>
  <c r="S30" i="10"/>
  <c r="T30" i="10" s="1"/>
  <c r="S43" i="10"/>
  <c r="T43" i="10" s="1"/>
  <c r="S33" i="10"/>
  <c r="Z33" i="10" s="1"/>
  <c r="AF33" i="10" s="1"/>
  <c r="S58" i="10"/>
  <c r="Z58" i="10" s="1"/>
  <c r="AF58" i="10" s="1"/>
  <c r="S17" i="10"/>
  <c r="Z17" i="10" s="1"/>
  <c r="AF17" i="10" s="1"/>
  <c r="AH17" i="10" s="1"/>
  <c r="S55" i="10"/>
  <c r="Z55" i="10" s="1"/>
  <c r="AF55" i="10" s="1"/>
  <c r="S10" i="10"/>
  <c r="Z10" i="10" s="1"/>
  <c r="AF10" i="10" s="1"/>
  <c r="S15" i="10"/>
  <c r="Z15" i="10" s="1"/>
  <c r="AF15" i="10" s="1"/>
  <c r="AH15" i="10" s="1"/>
  <c r="S50" i="10"/>
  <c r="U50" i="10" s="1"/>
  <c r="V50" i="10" s="1"/>
  <c r="S13" i="10"/>
  <c r="Z13" i="10" s="1"/>
  <c r="AF13" i="10" s="1"/>
  <c r="S56" i="10"/>
  <c r="T56" i="10" s="1"/>
  <c r="S46" i="10"/>
  <c r="U46" i="10" s="1"/>
  <c r="V46" i="10" s="1"/>
  <c r="S40" i="10"/>
  <c r="T40" i="10" s="1"/>
  <c r="S51" i="10"/>
  <c r="T51" i="10" s="1"/>
  <c r="S57" i="10"/>
  <c r="Z57" i="10" s="1"/>
  <c r="AF57" i="10" s="1"/>
  <c r="AH57" i="10" s="1"/>
  <c r="S54" i="10"/>
  <c r="Z54" i="10" s="1"/>
  <c r="S9" i="10"/>
  <c r="U9" i="10" s="1"/>
  <c r="V9" i="10" s="1"/>
  <c r="S25" i="10"/>
  <c r="Z25" i="10" s="1"/>
  <c r="AF25" i="10" s="1"/>
  <c r="AH25" i="10" s="1"/>
  <c r="S63" i="10"/>
  <c r="T63" i="10" s="1"/>
  <c r="S38" i="10"/>
  <c r="Z38" i="10" s="1"/>
  <c r="AF38" i="10" s="1"/>
  <c r="AJ38" i="10" s="1"/>
  <c r="AL38" i="10" s="1"/>
  <c r="S22" i="10"/>
  <c r="Z22" i="10" s="1"/>
  <c r="AF22" i="10" s="1"/>
  <c r="AH22" i="10" s="1"/>
  <c r="S26" i="10"/>
  <c r="Z26" i="10" s="1"/>
  <c r="S37" i="10"/>
  <c r="U37" i="10" s="1"/>
  <c r="V37" i="10" s="1"/>
  <c r="S62" i="10"/>
  <c r="T62" i="10" s="1"/>
  <c r="S66" i="10"/>
  <c r="T66" i="10" s="1"/>
  <c r="S11" i="10"/>
  <c r="Z11" i="10" s="1"/>
  <c r="AF11" i="10" s="1"/>
  <c r="T50" i="10"/>
  <c r="U30" i="10"/>
  <c r="V30" i="10" s="1"/>
  <c r="Z50" i="10"/>
  <c r="AF50" i="10" s="1"/>
  <c r="U64" i="10"/>
  <c r="V64" i="10" s="1"/>
  <c r="T64" i="10"/>
  <c r="Z43" i="10"/>
  <c r="AF43" i="10" s="1"/>
  <c r="Z30" i="10"/>
  <c r="AF30" i="10" s="1"/>
  <c r="Z40" i="10"/>
  <c r="AF40" i="10" s="1"/>
  <c r="U40" i="10"/>
  <c r="V40" i="10" s="1"/>
  <c r="AJ17" i="10"/>
  <c r="AL17" i="10" s="1"/>
  <c r="T17" i="10"/>
  <c r="Z62" i="10"/>
  <c r="AF62" i="10" s="1"/>
  <c r="AA64" i="10" l="1"/>
  <c r="AJ64" i="10"/>
  <c r="AL64" i="10" s="1"/>
  <c r="U62" i="10"/>
  <c r="V62" i="10" s="1"/>
  <c r="U43" i="10"/>
  <c r="V43" i="10" s="1"/>
  <c r="U56" i="10"/>
  <c r="V56" i="10" s="1"/>
  <c r="AA17" i="10"/>
  <c r="U17" i="10"/>
  <c r="V17" i="10" s="1"/>
  <c r="T38" i="10"/>
  <c r="U4" i="10"/>
  <c r="V4" i="10" s="1"/>
  <c r="T37" i="10"/>
  <c r="T25" i="10"/>
  <c r="AH38" i="10"/>
  <c r="AN38" i="10" s="1"/>
  <c r="U55" i="10"/>
  <c r="V55" i="10" s="1"/>
  <c r="Z65" i="10"/>
  <c r="AF65" i="10" s="1"/>
  <c r="AJ65" i="10" s="1"/>
  <c r="AL65" i="10" s="1"/>
  <c r="U33" i="10"/>
  <c r="V33" i="10" s="1"/>
  <c r="Z66" i="10"/>
  <c r="AF66" i="10" s="1"/>
  <c r="AA22" i="10"/>
  <c r="T57" i="10"/>
  <c r="T9" i="10"/>
  <c r="T65" i="10"/>
  <c r="AJ57" i="10"/>
  <c r="AL57" i="10" s="1"/>
  <c r="U66" i="10"/>
  <c r="V66" i="10" s="1"/>
  <c r="AJ25" i="10"/>
  <c r="AL25" i="10" s="1"/>
  <c r="AA25" i="10"/>
  <c r="AB25" i="10" s="1"/>
  <c r="AJ22" i="10"/>
  <c r="AL22" i="10" s="1"/>
  <c r="AA57" i="10"/>
  <c r="Z37" i="10"/>
  <c r="AF37" i="10" s="1"/>
  <c r="U25" i="10"/>
  <c r="V25" i="10" s="1"/>
  <c r="AA38" i="10"/>
  <c r="T55" i="10"/>
  <c r="Z63" i="10"/>
  <c r="AF63" i="10" s="1"/>
  <c r="AH63" i="10" s="1"/>
  <c r="Z56" i="10"/>
  <c r="T22" i="10"/>
  <c r="T54" i="10"/>
  <c r="T33" i="10"/>
  <c r="Z4" i="10"/>
  <c r="AF4" i="10" s="1"/>
  <c r="Z9" i="10"/>
  <c r="AF9" i="10" s="1"/>
  <c r="U57" i="10"/>
  <c r="V57" i="10" s="1"/>
  <c r="U38" i="10"/>
  <c r="V38" i="10" s="1"/>
  <c r="U22" i="10"/>
  <c r="V22" i="10" s="1"/>
  <c r="U63" i="10"/>
  <c r="V63" i="10" s="1"/>
  <c r="T46" i="10"/>
  <c r="Z46" i="10"/>
  <c r="AF46" i="10" s="1"/>
  <c r="AH46" i="10" s="1"/>
  <c r="Z14" i="10"/>
  <c r="AF14" i="10" s="1"/>
  <c r="Z51" i="10"/>
  <c r="AF51" i="10" s="1"/>
  <c r="AH51" i="10" s="1"/>
  <c r="U24" i="10"/>
  <c r="V24" i="10" s="1"/>
  <c r="U51" i="10"/>
  <c r="V51" i="10" s="1"/>
  <c r="AA15" i="10"/>
  <c r="AB15" i="10" s="1"/>
  <c r="U26" i="10"/>
  <c r="V26" i="10" s="1"/>
  <c r="U58" i="10"/>
  <c r="V58" i="10" s="1"/>
  <c r="T8" i="10"/>
  <c r="Z24" i="10"/>
  <c r="AF24" i="10" s="1"/>
  <c r="AH24" i="10" s="1"/>
  <c r="T11" i="10"/>
  <c r="T58" i="10"/>
  <c r="T10" i="10"/>
  <c r="AJ15" i="10"/>
  <c r="AL15" i="10" s="1"/>
  <c r="T13" i="10"/>
  <c r="U8" i="10"/>
  <c r="V8" i="10" s="1"/>
  <c r="T26" i="10"/>
  <c r="U15" i="10"/>
  <c r="V15" i="10" s="1"/>
  <c r="U11" i="10"/>
  <c r="V11" i="10" s="1"/>
  <c r="T14" i="10"/>
  <c r="U10" i="10"/>
  <c r="V10" i="10" s="1"/>
  <c r="U13" i="10"/>
  <c r="V13" i="10" s="1"/>
  <c r="T15" i="10"/>
  <c r="U54" i="10"/>
  <c r="V54" i="10" s="1"/>
  <c r="Z41" i="10"/>
  <c r="T41" i="10"/>
  <c r="U41" i="10"/>
  <c r="V41" i="10" s="1"/>
  <c r="U45" i="10"/>
  <c r="V45" i="10" s="1"/>
  <c r="Z45" i="10"/>
  <c r="T45" i="10"/>
  <c r="Z59" i="10"/>
  <c r="U59" i="10"/>
  <c r="V59" i="10" s="1"/>
  <c r="T59" i="10"/>
  <c r="Z7" i="10"/>
  <c r="U7" i="10"/>
  <c r="V7" i="10" s="1"/>
  <c r="T7" i="10"/>
  <c r="T27" i="10"/>
  <c r="U27" i="10"/>
  <c r="V27" i="10" s="1"/>
  <c r="Z27" i="10"/>
  <c r="Z16" i="10"/>
  <c r="AF16" i="10" s="1"/>
  <c r="U16" i="10"/>
  <c r="V16" i="10" s="1"/>
  <c r="T16" i="10"/>
  <c r="Z61" i="10"/>
  <c r="AF61" i="10" s="1"/>
  <c r="U61" i="10"/>
  <c r="V61" i="10" s="1"/>
  <c r="T61" i="10"/>
  <c r="U5" i="10"/>
  <c r="V5" i="10" s="1"/>
  <c r="T5" i="10"/>
  <c r="Z5" i="10"/>
  <c r="AF5" i="10" s="1"/>
  <c r="Z25" i="9"/>
  <c r="AF25" i="9" s="1"/>
  <c r="U25" i="9"/>
  <c r="V25" i="9" s="1"/>
  <c r="T25" i="9"/>
  <c r="Z28" i="10"/>
  <c r="AF28" i="10" s="1"/>
  <c r="U28" i="10"/>
  <c r="V28" i="10" s="1"/>
  <c r="T28" i="10"/>
  <c r="Z38" i="9"/>
  <c r="AF38" i="9" s="1"/>
  <c r="T38" i="9"/>
  <c r="U38" i="9"/>
  <c r="V38" i="9" s="1"/>
  <c r="Z56" i="9"/>
  <c r="AF56" i="9" s="1"/>
  <c r="T56" i="9"/>
  <c r="U56" i="9"/>
  <c r="V56" i="9" s="1"/>
  <c r="T45" i="9"/>
  <c r="Z45" i="9"/>
  <c r="AF45" i="9" s="1"/>
  <c r="U45" i="9"/>
  <c r="V45" i="9" s="1"/>
  <c r="Z31" i="9"/>
  <c r="AF31" i="9" s="1"/>
  <c r="T31" i="9"/>
  <c r="U31" i="9"/>
  <c r="V31" i="9" s="1"/>
  <c r="T37" i="9"/>
  <c r="Z37" i="9"/>
  <c r="AF37" i="9" s="1"/>
  <c r="U37" i="9"/>
  <c r="V37" i="9" s="1"/>
  <c r="U65" i="9"/>
  <c r="V65" i="9" s="1"/>
  <c r="T65" i="9"/>
  <c r="Z65" i="9"/>
  <c r="AF65" i="9" s="1"/>
  <c r="U23" i="9"/>
  <c r="V23" i="9" s="1"/>
  <c r="T23" i="9"/>
  <c r="Z23" i="9"/>
  <c r="AF23" i="9" s="1"/>
  <c r="U50" i="9"/>
  <c r="V50" i="9" s="1"/>
  <c r="Z50" i="9"/>
  <c r="AF50" i="9" s="1"/>
  <c r="T50" i="9"/>
  <c r="T46" i="9"/>
  <c r="U46" i="9"/>
  <c r="V46" i="9" s="1"/>
  <c r="Z46" i="9"/>
  <c r="AF46" i="9" s="1"/>
  <c r="Z64" i="9"/>
  <c r="AF64" i="9" s="1"/>
  <c r="T64" i="9"/>
  <c r="U64" i="9"/>
  <c r="V64" i="9" s="1"/>
  <c r="Z21" i="9"/>
  <c r="AF21" i="9" s="1"/>
  <c r="T21" i="9"/>
  <c r="U21" i="9"/>
  <c r="V21" i="9" s="1"/>
  <c r="Z5" i="9"/>
  <c r="AF5" i="9" s="1"/>
  <c r="U5" i="9"/>
  <c r="V5" i="9" s="1"/>
  <c r="T5" i="9"/>
  <c r="T29" i="9"/>
  <c r="Z29" i="9"/>
  <c r="AF29" i="9" s="1"/>
  <c r="U29" i="9"/>
  <c r="V29" i="9" s="1"/>
  <c r="U12" i="9"/>
  <c r="V12" i="9" s="1"/>
  <c r="Z12" i="9"/>
  <c r="AF12" i="9" s="1"/>
  <c r="T12" i="9"/>
  <c r="Z42" i="9"/>
  <c r="AF42" i="9" s="1"/>
  <c r="U42" i="9"/>
  <c r="V42" i="9" s="1"/>
  <c r="T42" i="9"/>
  <c r="Z28" i="9"/>
  <c r="AF28" i="9" s="1"/>
  <c r="U28" i="9"/>
  <c r="V28" i="9" s="1"/>
  <c r="T28" i="9"/>
  <c r="T27" i="9"/>
  <c r="Z27" i="9"/>
  <c r="AF27" i="9" s="1"/>
  <c r="U27" i="9"/>
  <c r="V27" i="9" s="1"/>
  <c r="Z19" i="9"/>
  <c r="AF19" i="9" s="1"/>
  <c r="U19" i="9"/>
  <c r="V19" i="9" s="1"/>
  <c r="T19" i="9"/>
  <c r="Z4" i="9"/>
  <c r="AF4" i="9" s="1"/>
  <c r="T4" i="9"/>
  <c r="U4" i="9"/>
  <c r="V4" i="9" s="1"/>
  <c r="Z18" i="9"/>
  <c r="AF18" i="9" s="1"/>
  <c r="T18" i="9"/>
  <c r="U18" i="9"/>
  <c r="V18" i="9" s="1"/>
  <c r="Z67" i="10"/>
  <c r="T67" i="10"/>
  <c r="U67" i="10"/>
  <c r="V67" i="10" s="1"/>
  <c r="T53" i="10"/>
  <c r="U53" i="10"/>
  <c r="V53" i="10" s="1"/>
  <c r="Z53" i="10"/>
  <c r="U52" i="10"/>
  <c r="V52" i="10" s="1"/>
  <c r="T52" i="10"/>
  <c r="Z52" i="10"/>
  <c r="AF52" i="10" s="1"/>
  <c r="T36" i="10"/>
  <c r="U36" i="10"/>
  <c r="V36" i="10" s="1"/>
  <c r="Z36" i="10"/>
  <c r="AF36" i="10" s="1"/>
  <c r="Z20" i="10"/>
  <c r="AF20" i="10" s="1"/>
  <c r="T20" i="10"/>
  <c r="U20" i="10"/>
  <c r="V20" i="10" s="1"/>
  <c r="T21" i="10"/>
  <c r="Z21" i="10"/>
  <c r="AF21" i="10" s="1"/>
  <c r="U21" i="10"/>
  <c r="V21" i="10" s="1"/>
  <c r="Z67" i="9"/>
  <c r="AF67" i="9" s="1"/>
  <c r="T67" i="9"/>
  <c r="U67" i="9"/>
  <c r="V67" i="9" s="1"/>
  <c r="Z57" i="9"/>
  <c r="AF57" i="9" s="1"/>
  <c r="U57" i="9"/>
  <c r="V57" i="9" s="1"/>
  <c r="T57" i="9"/>
  <c r="T62" i="9"/>
  <c r="U62" i="9"/>
  <c r="V62" i="9" s="1"/>
  <c r="Z62" i="9"/>
  <c r="AF62" i="9" s="1"/>
  <c r="U63" i="9"/>
  <c r="V63" i="9" s="1"/>
  <c r="T63" i="9"/>
  <c r="Z63" i="9"/>
  <c r="AF63" i="9" s="1"/>
  <c r="Z42" i="10"/>
  <c r="AF42" i="10" s="1"/>
  <c r="U42" i="10"/>
  <c r="V42" i="10" s="1"/>
  <c r="T42" i="10"/>
  <c r="T16" i="9"/>
  <c r="U16" i="9"/>
  <c r="V16" i="9" s="1"/>
  <c r="Z16" i="9"/>
  <c r="AF16" i="9" s="1"/>
  <c r="Z6" i="10"/>
  <c r="AF6" i="10" s="1"/>
  <c r="U6" i="10"/>
  <c r="V6" i="10" s="1"/>
  <c r="T6" i="10"/>
  <c r="T9" i="9"/>
  <c r="U9" i="9"/>
  <c r="V9" i="9" s="1"/>
  <c r="Z9" i="9"/>
  <c r="AF9" i="9" s="1"/>
  <c r="Z47" i="9"/>
  <c r="AF47" i="9" s="1"/>
  <c r="U47" i="9"/>
  <c r="V47" i="9" s="1"/>
  <c r="T47" i="9"/>
  <c r="Z14" i="9"/>
  <c r="AF14" i="9" s="1"/>
  <c r="T14" i="9"/>
  <c r="U14" i="9"/>
  <c r="V14" i="9" s="1"/>
  <c r="T8" i="9"/>
  <c r="U8" i="9"/>
  <c r="V8" i="9" s="1"/>
  <c r="Z8" i="9"/>
  <c r="AF8" i="9" s="1"/>
  <c r="U43" i="9"/>
  <c r="V43" i="9" s="1"/>
  <c r="T43" i="9"/>
  <c r="Z43" i="9"/>
  <c r="AF43" i="9" s="1"/>
  <c r="U23" i="10"/>
  <c r="V23" i="10" s="1"/>
  <c r="Z23" i="10"/>
  <c r="T23" i="10"/>
  <c r="Z31" i="10"/>
  <c r="U31" i="10"/>
  <c r="V31" i="10" s="1"/>
  <c r="T31" i="10"/>
  <c r="T35" i="10"/>
  <c r="U35" i="10"/>
  <c r="V35" i="10" s="1"/>
  <c r="Z35" i="10"/>
  <c r="U12" i="10"/>
  <c r="V12" i="10" s="1"/>
  <c r="T12" i="10"/>
  <c r="Z12" i="10"/>
  <c r="AF12" i="10" s="1"/>
  <c r="T49" i="10"/>
  <c r="Z49" i="10"/>
  <c r="AF49" i="10" s="1"/>
  <c r="U49" i="10"/>
  <c r="V49" i="10" s="1"/>
  <c r="Z32" i="10"/>
  <c r="AF32" i="10" s="1"/>
  <c r="U32" i="10"/>
  <c r="V32" i="10" s="1"/>
  <c r="T32" i="10"/>
  <c r="Z22" i="9"/>
  <c r="AF22" i="9" s="1"/>
  <c r="U22" i="9"/>
  <c r="V22" i="9" s="1"/>
  <c r="T22" i="9"/>
  <c r="Z44" i="10"/>
  <c r="AF44" i="10" s="1"/>
  <c r="U44" i="10"/>
  <c r="V44" i="10" s="1"/>
  <c r="T44" i="10"/>
  <c r="Z48" i="10"/>
  <c r="AF48" i="10" s="1"/>
  <c r="U48" i="10"/>
  <c r="V48" i="10" s="1"/>
  <c r="T48" i="10"/>
  <c r="U55" i="9"/>
  <c r="V55" i="9" s="1"/>
  <c r="T55" i="9"/>
  <c r="Z55" i="9"/>
  <c r="AF55" i="9" s="1"/>
  <c r="T24" i="9"/>
  <c r="Z24" i="9"/>
  <c r="AF24" i="9" s="1"/>
  <c r="U24" i="9"/>
  <c r="V24" i="9" s="1"/>
  <c r="U6" i="9"/>
  <c r="V6" i="9" s="1"/>
  <c r="Z6" i="9"/>
  <c r="AF6" i="9" s="1"/>
  <c r="T6" i="9"/>
  <c r="T49" i="9"/>
  <c r="Z49" i="9"/>
  <c r="AF49" i="9" s="1"/>
  <c r="U49" i="9"/>
  <c r="V49" i="9" s="1"/>
  <c r="U11" i="9"/>
  <c r="V11" i="9" s="1"/>
  <c r="T11" i="9"/>
  <c r="Z11" i="9"/>
  <c r="AF11" i="9" s="1"/>
  <c r="T13" i="9"/>
  <c r="U13" i="9"/>
  <c r="V13" i="9" s="1"/>
  <c r="Z13" i="9"/>
  <c r="AF13" i="9" s="1"/>
  <c r="T20" i="9"/>
  <c r="Z20" i="9"/>
  <c r="AF20" i="9" s="1"/>
  <c r="U20" i="9"/>
  <c r="V20" i="9" s="1"/>
  <c r="Z30" i="9"/>
  <c r="AF30" i="9" s="1"/>
  <c r="T30" i="9"/>
  <c r="U30" i="9"/>
  <c r="V30" i="9" s="1"/>
  <c r="Z61" i="9"/>
  <c r="AF61" i="9" s="1"/>
  <c r="U61" i="9"/>
  <c r="V61" i="9" s="1"/>
  <c r="T61" i="9"/>
  <c r="T48" i="9"/>
  <c r="Z48" i="9"/>
  <c r="AF48" i="9" s="1"/>
  <c r="U48" i="9"/>
  <c r="V48" i="9" s="1"/>
  <c r="T44" i="9"/>
  <c r="Z44" i="9"/>
  <c r="AF44" i="9" s="1"/>
  <c r="U44" i="9"/>
  <c r="V44" i="9" s="1"/>
  <c r="T34" i="9"/>
  <c r="Z34" i="9"/>
  <c r="AF34" i="9" s="1"/>
  <c r="U34" i="9"/>
  <c r="V34" i="9" s="1"/>
  <c r="T40" i="9"/>
  <c r="Z40" i="9"/>
  <c r="AF40" i="9" s="1"/>
  <c r="U40" i="9"/>
  <c r="V40" i="9" s="1"/>
  <c r="T35" i="9"/>
  <c r="U35" i="9"/>
  <c r="V35" i="9" s="1"/>
  <c r="Z35" i="9"/>
  <c r="AF35" i="9" s="1"/>
  <c r="Z26" i="9"/>
  <c r="AF26" i="9" s="1"/>
  <c r="U26" i="9"/>
  <c r="V26" i="9" s="1"/>
  <c r="T26" i="9"/>
  <c r="T51" i="9"/>
  <c r="Z51" i="9"/>
  <c r="AF51" i="9" s="1"/>
  <c r="U51" i="9"/>
  <c r="V51" i="9" s="1"/>
  <c r="U53" i="9"/>
  <c r="V53" i="9" s="1"/>
  <c r="Z53" i="9"/>
  <c r="AF53" i="9" s="1"/>
  <c r="T53" i="9"/>
  <c r="U59" i="9"/>
  <c r="V59" i="9" s="1"/>
  <c r="Z59" i="9"/>
  <c r="AF59" i="9" s="1"/>
  <c r="T59" i="9"/>
  <c r="Z19" i="10"/>
  <c r="U19" i="10"/>
  <c r="V19" i="10" s="1"/>
  <c r="T19" i="10"/>
  <c r="U60" i="10"/>
  <c r="V60" i="10" s="1"/>
  <c r="Z60" i="10"/>
  <c r="T60" i="10"/>
  <c r="Z39" i="10"/>
  <c r="T39" i="10"/>
  <c r="U39" i="10"/>
  <c r="V39" i="10" s="1"/>
  <c r="Z47" i="10"/>
  <c r="U47" i="10"/>
  <c r="V47" i="10" s="1"/>
  <c r="T47" i="10"/>
  <c r="Z18" i="10"/>
  <c r="AF18" i="10" s="1"/>
  <c r="U18" i="10"/>
  <c r="V18" i="10" s="1"/>
  <c r="T18" i="10"/>
  <c r="Z29" i="10"/>
  <c r="AF29" i="10" s="1"/>
  <c r="U29" i="10"/>
  <c r="V29" i="10" s="1"/>
  <c r="T29" i="10"/>
  <c r="Z34" i="10"/>
  <c r="AF34" i="10" s="1"/>
  <c r="U34" i="10"/>
  <c r="V34" i="10" s="1"/>
  <c r="T34" i="10"/>
  <c r="T58" i="9"/>
  <c r="Z58" i="9"/>
  <c r="AF58" i="9" s="1"/>
  <c r="U58" i="9"/>
  <c r="V58" i="9" s="1"/>
  <c r="T36" i="9"/>
  <c r="Z36" i="9"/>
  <c r="AF36" i="9" s="1"/>
  <c r="U36" i="9"/>
  <c r="V36" i="9" s="1"/>
  <c r="T41" i="9"/>
  <c r="U41" i="9"/>
  <c r="V41" i="9" s="1"/>
  <c r="Z41" i="9"/>
  <c r="AF41" i="9" s="1"/>
  <c r="T15" i="9"/>
  <c r="U15" i="9"/>
  <c r="V15" i="9" s="1"/>
  <c r="Z15" i="9"/>
  <c r="AF15" i="9" s="1"/>
  <c r="U10" i="9"/>
  <c r="V10" i="9" s="1"/>
  <c r="T10" i="9"/>
  <c r="Z10" i="9"/>
  <c r="AF10" i="9" s="1"/>
  <c r="T7" i="9"/>
  <c r="U7" i="9"/>
  <c r="V7" i="9" s="1"/>
  <c r="Z7" i="9"/>
  <c r="AF7" i="9" s="1"/>
  <c r="U60" i="9"/>
  <c r="V60" i="9" s="1"/>
  <c r="T60" i="9"/>
  <c r="Z60" i="9"/>
  <c r="AF60" i="9" s="1"/>
  <c r="Z66" i="9"/>
  <c r="AF66" i="9" s="1"/>
  <c r="U66" i="9"/>
  <c r="V66" i="9" s="1"/>
  <c r="T66" i="9"/>
  <c r="T32" i="9"/>
  <c r="U32" i="9"/>
  <c r="V32" i="9" s="1"/>
  <c r="Z32" i="9"/>
  <c r="AF32" i="9" s="1"/>
  <c r="Z17" i="9"/>
  <c r="AF17" i="9" s="1"/>
  <c r="T17" i="9"/>
  <c r="U17" i="9"/>
  <c r="V17" i="9" s="1"/>
  <c r="Z33" i="9"/>
  <c r="AF33" i="9" s="1"/>
  <c r="U33" i="9"/>
  <c r="V33" i="9" s="1"/>
  <c r="T33" i="9"/>
  <c r="U39" i="9"/>
  <c r="V39" i="9" s="1"/>
  <c r="Z39" i="9"/>
  <c r="AF39" i="9" s="1"/>
  <c r="T39" i="9"/>
  <c r="U54" i="9"/>
  <c r="V54" i="9" s="1"/>
  <c r="Z54" i="9"/>
  <c r="AF54" i="9" s="1"/>
  <c r="T54" i="9"/>
  <c r="T52" i="9"/>
  <c r="Z52" i="9"/>
  <c r="U52" i="9"/>
  <c r="V52" i="9" s="1"/>
  <c r="AA13" i="10"/>
  <c r="AB13" i="10" s="1"/>
  <c r="AJ4" i="10"/>
  <c r="AL4" i="10" s="1"/>
  <c r="AH4" i="10"/>
  <c r="AA4" i="10"/>
  <c r="AF8" i="10"/>
  <c r="AA8" i="10"/>
  <c r="AJ13" i="10"/>
  <c r="AL13" i="10" s="1"/>
  <c r="AH13" i="10"/>
  <c r="AA55" i="10"/>
  <c r="AR55" i="10" s="1"/>
  <c r="AA66" i="10"/>
  <c r="AB66" i="10" s="1"/>
  <c r="AA33" i="10"/>
  <c r="AR33" i="10" s="1"/>
  <c r="AJ51" i="10"/>
  <c r="AL51" i="10" s="1"/>
  <c r="AH62" i="10"/>
  <c r="AJ62" i="10"/>
  <c r="AL62" i="10" s="1"/>
  <c r="AR17" i="10"/>
  <c r="AB17" i="10"/>
  <c r="AN17" i="10"/>
  <c r="AI17" i="10"/>
  <c r="AK17" i="10"/>
  <c r="AH11" i="10"/>
  <c r="AJ11" i="10"/>
  <c r="AL11" i="10" s="1"/>
  <c r="AH30" i="10"/>
  <c r="AJ30" i="10"/>
  <c r="AL30" i="10" s="1"/>
  <c r="AH50" i="10"/>
  <c r="AJ50" i="10"/>
  <c r="AL50" i="10" s="1"/>
  <c r="AJ24" i="10"/>
  <c r="AL24" i="10" s="1"/>
  <c r="AN22" i="10"/>
  <c r="AI22" i="10"/>
  <c r="AK22" i="10"/>
  <c r="AA50" i="10"/>
  <c r="AH65" i="10"/>
  <c r="AA58" i="10"/>
  <c r="AR57" i="10"/>
  <c r="AB57" i="10"/>
  <c r="AR25" i="10"/>
  <c r="AJ40" i="10"/>
  <c r="AL40" i="10" s="1"/>
  <c r="AH40" i="10"/>
  <c r="AJ43" i="10"/>
  <c r="AL43" i="10" s="1"/>
  <c r="AH43" i="10"/>
  <c r="AA30" i="10"/>
  <c r="AF56" i="10"/>
  <c r="AA56" i="10"/>
  <c r="AR22" i="10"/>
  <c r="AB22" i="10"/>
  <c r="AF54" i="10"/>
  <c r="AA54" i="10"/>
  <c r="AH10" i="10"/>
  <c r="AJ10" i="10"/>
  <c r="AL10" i="10" s="1"/>
  <c r="AI57" i="10"/>
  <c r="AK57" i="10"/>
  <c r="AN57" i="10"/>
  <c r="AH14" i="10"/>
  <c r="AJ14" i="10"/>
  <c r="AL14" i="10" s="1"/>
  <c r="AR64" i="10"/>
  <c r="AB64" i="10"/>
  <c r="AJ63" i="10"/>
  <c r="AL63" i="10" s="1"/>
  <c r="AA62" i="10"/>
  <c r="AN64" i="10"/>
  <c r="AI64" i="10"/>
  <c r="AK64" i="10"/>
  <c r="AJ58" i="10"/>
  <c r="AL58" i="10" s="1"/>
  <c r="AH58" i="10"/>
  <c r="AA10" i="10"/>
  <c r="AA43" i="10"/>
  <c r="AH9" i="10"/>
  <c r="AJ9" i="10"/>
  <c r="AL9" i="10" s="1"/>
  <c r="AA40" i="10"/>
  <c r="AR38" i="10"/>
  <c r="AB38" i="10"/>
  <c r="AF26" i="10"/>
  <c r="AA26" i="10"/>
  <c r="AH55" i="10"/>
  <c r="AJ55" i="10"/>
  <c r="AL55" i="10" s="1"/>
  <c r="AA9" i="10"/>
  <c r="AA11" i="10"/>
  <c r="AA14" i="10"/>
  <c r="AH66" i="10"/>
  <c r="AJ66" i="10"/>
  <c r="AL66" i="10" s="1"/>
  <c r="AJ33" i="10"/>
  <c r="AL33" i="10" s="1"/>
  <c r="AH33" i="10"/>
  <c r="AN25" i="10"/>
  <c r="AI25" i="10"/>
  <c r="AK25" i="10"/>
  <c r="AK38" i="10"/>
  <c r="AI38" i="10"/>
  <c r="AN15" i="10"/>
  <c r="AI15" i="10"/>
  <c r="AK15" i="10"/>
  <c r="AA65" i="10" l="1"/>
  <c r="AA63" i="10"/>
  <c r="AA37" i="10"/>
  <c r="AA24" i="10"/>
  <c r="AR15" i="10"/>
  <c r="AA51" i="10"/>
  <c r="AJ46" i="10"/>
  <c r="AL46" i="10" s="1"/>
  <c r="AA46" i="10"/>
  <c r="AR46" i="10" s="1"/>
  <c r="AR13" i="10"/>
  <c r="AA33" i="9"/>
  <c r="AA18" i="10"/>
  <c r="AB18" i="10" s="1"/>
  <c r="AA67" i="9"/>
  <c r="AB67" i="9" s="1"/>
  <c r="AA17" i="9"/>
  <c r="AR17" i="9" s="1"/>
  <c r="AA49" i="9"/>
  <c r="AR49" i="9" s="1"/>
  <c r="AA39" i="9"/>
  <c r="AB39" i="9" s="1"/>
  <c r="AA64" i="9"/>
  <c r="AB64" i="9" s="1"/>
  <c r="AA44" i="9"/>
  <c r="AB44" i="9" s="1"/>
  <c r="AA20" i="9"/>
  <c r="AR20" i="9" s="1"/>
  <c r="AA21" i="10"/>
  <c r="AR21" i="10" s="1"/>
  <c r="AA36" i="9"/>
  <c r="AB36" i="9" s="1"/>
  <c r="AA58" i="9"/>
  <c r="AB58" i="9" s="1"/>
  <c r="AA13" i="9"/>
  <c r="AR13" i="9" s="1"/>
  <c r="AA12" i="10"/>
  <c r="AB12" i="10" s="1"/>
  <c r="AA43" i="9"/>
  <c r="AB43" i="9" s="1"/>
  <c r="AA8" i="9"/>
  <c r="AR8" i="9" s="1"/>
  <c r="AA9" i="9"/>
  <c r="AB9" i="9" s="1"/>
  <c r="AA36" i="10"/>
  <c r="AR36" i="10" s="1"/>
  <c r="AA52" i="10"/>
  <c r="AB52" i="10" s="1"/>
  <c r="AA42" i="9"/>
  <c r="AR42" i="9" s="1"/>
  <c r="AA29" i="10"/>
  <c r="AB29" i="10" s="1"/>
  <c r="AA31" i="9"/>
  <c r="AB31" i="9" s="1"/>
  <c r="AA54" i="9"/>
  <c r="AB54" i="9" s="1"/>
  <c r="AA66" i="9"/>
  <c r="AR66" i="9" s="1"/>
  <c r="AA11" i="9"/>
  <c r="AR11" i="9" s="1"/>
  <c r="AA55" i="9"/>
  <c r="AB55" i="9" s="1"/>
  <c r="AA16" i="9"/>
  <c r="AB16" i="9" s="1"/>
  <c r="AA63" i="9"/>
  <c r="AR63" i="9" s="1"/>
  <c r="AA62" i="9"/>
  <c r="AB62" i="9" s="1"/>
  <c r="AA57" i="9"/>
  <c r="AR57" i="9" s="1"/>
  <c r="AA19" i="9"/>
  <c r="AR19" i="9" s="1"/>
  <c r="AH10" i="9"/>
  <c r="AJ10" i="9"/>
  <c r="AH41" i="9"/>
  <c r="AJ41" i="9"/>
  <c r="AH26" i="9"/>
  <c r="AJ26" i="9"/>
  <c r="AJ22" i="9"/>
  <c r="AH22" i="9"/>
  <c r="AJ14" i="9"/>
  <c r="AH14" i="9"/>
  <c r="AB21" i="10"/>
  <c r="AH27" i="9"/>
  <c r="AJ27" i="9"/>
  <c r="AH12" i="9"/>
  <c r="AJ12" i="9"/>
  <c r="AH29" i="9"/>
  <c r="AJ29" i="9"/>
  <c r="AJ50" i="9"/>
  <c r="AH50" i="9"/>
  <c r="AH37" i="9"/>
  <c r="AJ37" i="9"/>
  <c r="AJ45" i="9"/>
  <c r="AH45" i="9"/>
  <c r="AA7" i="10"/>
  <c r="AF7" i="10"/>
  <c r="AH60" i="9"/>
  <c r="AJ60" i="9"/>
  <c r="AF60" i="10"/>
  <c r="AA60" i="10"/>
  <c r="AJ61" i="9"/>
  <c r="AH61" i="9"/>
  <c r="AJ48" i="10"/>
  <c r="AL48" i="10" s="1"/>
  <c r="AH48" i="10"/>
  <c r="AH6" i="10"/>
  <c r="AJ6" i="10"/>
  <c r="AL6" i="10" s="1"/>
  <c r="AB33" i="10"/>
  <c r="AA52" i="9"/>
  <c r="AF52" i="9"/>
  <c r="AH54" i="9"/>
  <c r="AJ54" i="9"/>
  <c r="AH39" i="9"/>
  <c r="AJ39" i="9"/>
  <c r="AH36" i="9"/>
  <c r="AJ36" i="9"/>
  <c r="AJ58" i="9"/>
  <c r="AH58" i="9"/>
  <c r="AA34" i="10"/>
  <c r="AF47" i="10"/>
  <c r="AA47" i="10"/>
  <c r="AA59" i="9"/>
  <c r="AA51" i="9"/>
  <c r="AA26" i="9"/>
  <c r="AA35" i="9"/>
  <c r="AA40" i="9"/>
  <c r="AA34" i="9"/>
  <c r="AA48" i="9"/>
  <c r="AA61" i="9"/>
  <c r="AA30" i="9"/>
  <c r="AA6" i="9"/>
  <c r="AA24" i="9"/>
  <c r="AA44" i="10"/>
  <c r="AA22" i="9"/>
  <c r="AA32" i="10"/>
  <c r="AA49" i="10"/>
  <c r="AA14" i="9"/>
  <c r="AA47" i="9"/>
  <c r="AA6" i="10"/>
  <c r="AH63" i="9"/>
  <c r="AJ63" i="9"/>
  <c r="AH62" i="9"/>
  <c r="AJ62" i="9"/>
  <c r="AL62" i="9" s="1"/>
  <c r="AA20" i="10"/>
  <c r="AJ36" i="10"/>
  <c r="AL36" i="10" s="1"/>
  <c r="AH36" i="10"/>
  <c r="AJ52" i="10"/>
  <c r="AL52" i="10" s="1"/>
  <c r="AH52" i="10"/>
  <c r="AF67" i="10"/>
  <c r="AA67" i="10"/>
  <c r="AH18" i="9"/>
  <c r="AJ18" i="9"/>
  <c r="AH4" i="9"/>
  <c r="AJ4" i="9"/>
  <c r="AH19" i="9"/>
  <c r="AJ19" i="9"/>
  <c r="AJ28" i="9"/>
  <c r="AH28" i="9"/>
  <c r="AH42" i="9"/>
  <c r="AJ42" i="9"/>
  <c r="AJ5" i="9"/>
  <c r="AH5" i="9"/>
  <c r="AJ21" i="9"/>
  <c r="AH21" i="9"/>
  <c r="AJ64" i="9"/>
  <c r="AH64" i="9"/>
  <c r="AH31" i="9"/>
  <c r="AJ31" i="9"/>
  <c r="AH56" i="9"/>
  <c r="AJ56" i="9"/>
  <c r="AJ38" i="9"/>
  <c r="AH38" i="9"/>
  <c r="AJ28" i="10"/>
  <c r="AL28" i="10" s="1"/>
  <c r="AH28" i="10"/>
  <c r="AH25" i="9"/>
  <c r="AJ25" i="9"/>
  <c r="AJ61" i="10"/>
  <c r="AL61" i="10" s="1"/>
  <c r="AH61" i="10"/>
  <c r="AJ16" i="10"/>
  <c r="AL16" i="10" s="1"/>
  <c r="AH16" i="10"/>
  <c r="AJ32" i="9"/>
  <c r="AH32" i="9"/>
  <c r="AH7" i="9"/>
  <c r="AJ7" i="9"/>
  <c r="AH15" i="9"/>
  <c r="AJ15" i="9"/>
  <c r="AH30" i="9"/>
  <c r="AJ30" i="9"/>
  <c r="AJ44" i="10"/>
  <c r="AL44" i="10" s="1"/>
  <c r="AH44" i="10"/>
  <c r="AH32" i="10"/>
  <c r="AJ32" i="10"/>
  <c r="AL32" i="10" s="1"/>
  <c r="AF35" i="10"/>
  <c r="AA35" i="10"/>
  <c r="AJ47" i="9"/>
  <c r="AH47" i="9"/>
  <c r="AH33" i="9"/>
  <c r="AJ33" i="9"/>
  <c r="AH17" i="9"/>
  <c r="AJ17" i="9"/>
  <c r="AH66" i="9"/>
  <c r="AJ66" i="9"/>
  <c r="AJ34" i="10"/>
  <c r="AL34" i="10" s="1"/>
  <c r="AH34" i="10"/>
  <c r="AH29" i="10"/>
  <c r="AJ29" i="10"/>
  <c r="AL29" i="10" s="1"/>
  <c r="AJ18" i="10"/>
  <c r="AL18" i="10" s="1"/>
  <c r="AH18" i="10"/>
  <c r="AF19" i="10"/>
  <c r="AA19" i="10"/>
  <c r="AA53" i="9"/>
  <c r="AH35" i="9"/>
  <c r="AJ35" i="9"/>
  <c r="AH44" i="9"/>
  <c r="AJ44" i="9"/>
  <c r="AH20" i="9"/>
  <c r="AJ20" i="9"/>
  <c r="AH13" i="9"/>
  <c r="AJ13" i="9"/>
  <c r="AJ11" i="9"/>
  <c r="AH11" i="9"/>
  <c r="AH49" i="9"/>
  <c r="AJ49" i="9"/>
  <c r="AH55" i="9"/>
  <c r="AJ55" i="9"/>
  <c r="AH12" i="10"/>
  <c r="AJ12" i="10"/>
  <c r="AL12" i="10" s="1"/>
  <c r="AH43" i="9"/>
  <c r="AJ43" i="9"/>
  <c r="AJ8" i="9"/>
  <c r="AH8" i="9"/>
  <c r="AH9" i="9"/>
  <c r="AJ9" i="9"/>
  <c r="AH16" i="9"/>
  <c r="AJ16" i="9"/>
  <c r="AA42" i="10"/>
  <c r="AH21" i="10"/>
  <c r="AJ21" i="10"/>
  <c r="AL21" i="10" s="1"/>
  <c r="AA18" i="9"/>
  <c r="AA4" i="9"/>
  <c r="AA27" i="9"/>
  <c r="AA28" i="9"/>
  <c r="AA12" i="9"/>
  <c r="AA29" i="9"/>
  <c r="AA5" i="9"/>
  <c r="AA21" i="9"/>
  <c r="AA46" i="9"/>
  <c r="AA50" i="9"/>
  <c r="AA23" i="9"/>
  <c r="AA65" i="9"/>
  <c r="AA37" i="9"/>
  <c r="AA45" i="9"/>
  <c r="AA56" i="9"/>
  <c r="AA38" i="9"/>
  <c r="AA28" i="10"/>
  <c r="AA25" i="9"/>
  <c r="AA5" i="10"/>
  <c r="AA16" i="10"/>
  <c r="AR54" i="9"/>
  <c r="AR33" i="9"/>
  <c r="AB33" i="9"/>
  <c r="AA32" i="9"/>
  <c r="AA60" i="9"/>
  <c r="AA7" i="9"/>
  <c r="AA10" i="9"/>
  <c r="AA15" i="9"/>
  <c r="AA41" i="9"/>
  <c r="AR58" i="9"/>
  <c r="AR18" i="10"/>
  <c r="AA39" i="10"/>
  <c r="AF39" i="10"/>
  <c r="AJ59" i="9"/>
  <c r="AH59" i="9"/>
  <c r="AJ53" i="9"/>
  <c r="AH53" i="9"/>
  <c r="AH51" i="9"/>
  <c r="AJ51" i="9"/>
  <c r="AJ40" i="9"/>
  <c r="AH40" i="9"/>
  <c r="AH34" i="9"/>
  <c r="AJ34" i="9"/>
  <c r="AH48" i="9"/>
  <c r="AJ48" i="9"/>
  <c r="AH6" i="9"/>
  <c r="AJ6" i="9"/>
  <c r="AJ24" i="9"/>
  <c r="AH24" i="9"/>
  <c r="AA48" i="10"/>
  <c r="AH49" i="10"/>
  <c r="AJ49" i="10"/>
  <c r="AL49" i="10" s="1"/>
  <c r="AF31" i="10"/>
  <c r="AA31" i="10"/>
  <c r="AA23" i="10"/>
  <c r="AF23" i="10"/>
  <c r="AJ42" i="10"/>
  <c r="AL42" i="10" s="1"/>
  <c r="AH42" i="10"/>
  <c r="AH57" i="9"/>
  <c r="AJ57" i="9"/>
  <c r="AH67" i="9"/>
  <c r="AJ67" i="9"/>
  <c r="AH20" i="10"/>
  <c r="AJ20" i="10"/>
  <c r="AL20" i="10" s="1"/>
  <c r="AF53" i="10"/>
  <c r="AA53" i="10"/>
  <c r="AJ46" i="9"/>
  <c r="AH46" i="9"/>
  <c r="AJ23" i="9"/>
  <c r="AH23" i="9"/>
  <c r="AJ65" i="9"/>
  <c r="AH65" i="9"/>
  <c r="AH5" i="10"/>
  <c r="AJ5" i="10"/>
  <c r="AL5" i="10" s="1"/>
  <c r="AA61" i="10"/>
  <c r="AA27" i="10"/>
  <c r="AF27" i="10"/>
  <c r="AF59" i="10"/>
  <c r="AA59" i="10"/>
  <c r="AF45" i="10"/>
  <c r="AA45" i="10"/>
  <c r="AF41" i="10"/>
  <c r="AA41" i="10"/>
  <c r="AB55" i="10"/>
  <c r="AR66" i="10"/>
  <c r="AR4" i="10"/>
  <c r="AB4" i="10"/>
  <c r="AB8" i="10"/>
  <c r="AR8" i="10"/>
  <c r="AI4" i="10"/>
  <c r="AK4" i="10"/>
  <c r="AN4" i="10"/>
  <c r="AJ8" i="10"/>
  <c r="AL8" i="10" s="1"/>
  <c r="AH8" i="10"/>
  <c r="AB46" i="10"/>
  <c r="AN13" i="10"/>
  <c r="AK13" i="10"/>
  <c r="AI13" i="10"/>
  <c r="AR14" i="10"/>
  <c r="AB14" i="10"/>
  <c r="AB9" i="10"/>
  <c r="AR9" i="10"/>
  <c r="AN55" i="10"/>
  <c r="AI55" i="10"/>
  <c r="AK55" i="10"/>
  <c r="AJ26" i="10"/>
  <c r="AL26" i="10" s="1"/>
  <c r="AH26" i="10"/>
  <c r="AR40" i="10"/>
  <c r="AB40" i="10"/>
  <c r="AJ37" i="10"/>
  <c r="AL37" i="10" s="1"/>
  <c r="AH37" i="10"/>
  <c r="AI10" i="10"/>
  <c r="AK10" i="10"/>
  <c r="AN10" i="10"/>
  <c r="AJ56" i="10"/>
  <c r="AL56" i="10" s="1"/>
  <c r="AH56" i="10"/>
  <c r="AK46" i="10"/>
  <c r="AN46" i="10"/>
  <c r="AI46" i="10"/>
  <c r="AN24" i="10"/>
  <c r="AI24" i="10"/>
  <c r="AK24" i="10"/>
  <c r="AN33" i="10"/>
  <c r="AI33" i="10"/>
  <c r="AK33" i="10"/>
  <c r="AR51" i="10"/>
  <c r="AB51" i="10"/>
  <c r="AB43" i="10"/>
  <c r="AR43" i="10"/>
  <c r="AK58" i="10"/>
  <c r="AI58" i="10"/>
  <c r="AN58" i="10"/>
  <c r="AR65" i="10"/>
  <c r="AB65" i="10"/>
  <c r="AB62" i="10"/>
  <c r="AR62" i="10"/>
  <c r="AR30" i="10"/>
  <c r="AB30" i="10"/>
  <c r="AN40" i="10"/>
  <c r="AI40" i="10"/>
  <c r="AK40" i="10"/>
  <c r="AR50" i="10"/>
  <c r="AB50" i="10"/>
  <c r="AN11" i="10"/>
  <c r="AI11" i="10"/>
  <c r="AK11" i="10"/>
  <c r="AR11" i="10"/>
  <c r="AB11" i="10"/>
  <c r="AB63" i="10"/>
  <c r="AR63" i="10"/>
  <c r="AB10" i="10"/>
  <c r="AR10" i="10"/>
  <c r="AB54" i="10"/>
  <c r="AR54" i="10"/>
  <c r="AI43" i="10"/>
  <c r="AK43" i="10"/>
  <c r="AN43" i="10"/>
  <c r="AN51" i="10"/>
  <c r="AI51" i="10"/>
  <c r="AK51" i="10"/>
  <c r="AI66" i="10"/>
  <c r="AN66" i="10"/>
  <c r="AK66" i="10"/>
  <c r="AB26" i="10"/>
  <c r="AR26" i="10"/>
  <c r="AK9" i="10"/>
  <c r="AN9" i="10"/>
  <c r="AI9" i="10"/>
  <c r="AN63" i="10"/>
  <c r="AI63" i="10"/>
  <c r="AK63" i="10"/>
  <c r="AR37" i="10"/>
  <c r="AB37" i="10"/>
  <c r="AN14" i="10"/>
  <c r="AI14" i="10"/>
  <c r="AK14" i="10"/>
  <c r="AH54" i="10"/>
  <c r="AJ54" i="10"/>
  <c r="AL54" i="10" s="1"/>
  <c r="AB56" i="10"/>
  <c r="AR56" i="10"/>
  <c r="AB58" i="10"/>
  <c r="AR58" i="10"/>
  <c r="AK65" i="10"/>
  <c r="AN65" i="10"/>
  <c r="AI65" i="10"/>
  <c r="AI50" i="10"/>
  <c r="AK50" i="10"/>
  <c r="AN50" i="10"/>
  <c r="AI30" i="10"/>
  <c r="AK30" i="10"/>
  <c r="AN30" i="10"/>
  <c r="AI62" i="10"/>
  <c r="AN62" i="10"/>
  <c r="AK62" i="10"/>
  <c r="AR31" i="9" l="1"/>
  <c r="AR24" i="10"/>
  <c r="AB24" i="10"/>
  <c r="AB20" i="9"/>
  <c r="AB8" i="9"/>
  <c r="AR29" i="10"/>
  <c r="AR9" i="9"/>
  <c r="AR55" i="9"/>
  <c r="AR39" i="9"/>
  <c r="AB11" i="9"/>
  <c r="AB66" i="9"/>
  <c r="AR44" i="9"/>
  <c r="AB17" i="9"/>
  <c r="AB63" i="9"/>
  <c r="AR64" i="9"/>
  <c r="AB42" i="9"/>
  <c r="AR12" i="10"/>
  <c r="AR52" i="10"/>
  <c r="AB49" i="9"/>
  <c r="AR36" i="9"/>
  <c r="AR16" i="9"/>
  <c r="AB19" i="9"/>
  <c r="AB13" i="9"/>
  <c r="AR43" i="9"/>
  <c r="AR62" i="9"/>
  <c r="AB57" i="9"/>
  <c r="AR67" i="9"/>
  <c r="AB36" i="10"/>
  <c r="AH41" i="10"/>
  <c r="AJ41" i="10"/>
  <c r="AL41" i="10" s="1"/>
  <c r="AJ59" i="10"/>
  <c r="AL59" i="10" s="1"/>
  <c r="AH59" i="10"/>
  <c r="AB53" i="10"/>
  <c r="AR53" i="10"/>
  <c r="AL67" i="9"/>
  <c r="AK67" i="9"/>
  <c r="AL57" i="9"/>
  <c r="AK57" i="9"/>
  <c r="AL6" i="9"/>
  <c r="AK6" i="9"/>
  <c r="AN51" i="9"/>
  <c r="AI51" i="9"/>
  <c r="AK59" i="9"/>
  <c r="AL59" i="9"/>
  <c r="AB39" i="10"/>
  <c r="AR39" i="10"/>
  <c r="AR41" i="9"/>
  <c r="AB41" i="9"/>
  <c r="AB7" i="9"/>
  <c r="AR7" i="9"/>
  <c r="AB5" i="10"/>
  <c r="AR5" i="10"/>
  <c r="AR28" i="10"/>
  <c r="AB28" i="10"/>
  <c r="AB37" i="9"/>
  <c r="AR37" i="9"/>
  <c r="AR50" i="9"/>
  <c r="AB50" i="9"/>
  <c r="AR5" i="9"/>
  <c r="AB5" i="9"/>
  <c r="AB27" i="9"/>
  <c r="AR27" i="9"/>
  <c r="AR4" i="9"/>
  <c r="AB4" i="9"/>
  <c r="AR42" i="10"/>
  <c r="AB42" i="10"/>
  <c r="AK9" i="9"/>
  <c r="AL9" i="9"/>
  <c r="AL43" i="9"/>
  <c r="AK43" i="9"/>
  <c r="AI55" i="9"/>
  <c r="AN55" i="9"/>
  <c r="AI49" i="9"/>
  <c r="AN49" i="9"/>
  <c r="AL13" i="9"/>
  <c r="AK13" i="9"/>
  <c r="AL20" i="9"/>
  <c r="AK20" i="9"/>
  <c r="AL44" i="9"/>
  <c r="AK44" i="9"/>
  <c r="AR53" i="9"/>
  <c r="AB53" i="9"/>
  <c r="AH19" i="10"/>
  <c r="AJ19" i="10"/>
  <c r="AL19" i="10" s="1"/>
  <c r="AI66" i="9"/>
  <c r="AN66" i="9"/>
  <c r="AN17" i="9"/>
  <c r="AI17" i="9"/>
  <c r="AK47" i="9"/>
  <c r="AL47" i="9"/>
  <c r="AI15" i="9"/>
  <c r="AN15" i="9"/>
  <c r="AK32" i="9"/>
  <c r="AL32" i="9"/>
  <c r="AI56" i="9"/>
  <c r="AN56" i="9"/>
  <c r="AL64" i="9"/>
  <c r="AK64" i="9"/>
  <c r="AL21" i="9"/>
  <c r="AK21" i="9"/>
  <c r="AL5" i="9"/>
  <c r="AK5" i="9"/>
  <c r="AL28" i="9"/>
  <c r="AK28" i="9"/>
  <c r="AI19" i="9"/>
  <c r="AN19" i="9"/>
  <c r="AN18" i="9"/>
  <c r="AI18" i="9"/>
  <c r="AH67" i="10"/>
  <c r="AJ67" i="10"/>
  <c r="AL67" i="10" s="1"/>
  <c r="AI62" i="9"/>
  <c r="AN62" i="9"/>
  <c r="AI63" i="9"/>
  <c r="AN63" i="9"/>
  <c r="AB6" i="10"/>
  <c r="AR6" i="10"/>
  <c r="AB14" i="9"/>
  <c r="AR14" i="9"/>
  <c r="AR22" i="9"/>
  <c r="AB22" i="9"/>
  <c r="AR61" i="9"/>
  <c r="AB61" i="9"/>
  <c r="AR40" i="9"/>
  <c r="AB40" i="9"/>
  <c r="AB51" i="9"/>
  <c r="AR51" i="9"/>
  <c r="AK36" i="9"/>
  <c r="AL36" i="9"/>
  <c r="AK54" i="9"/>
  <c r="AL54" i="9"/>
  <c r="AI48" i="10"/>
  <c r="AK48" i="10"/>
  <c r="AN48" i="10"/>
  <c r="AN61" i="9"/>
  <c r="AI61" i="9"/>
  <c r="AL60" i="9"/>
  <c r="AK60" i="9"/>
  <c r="AH7" i="10"/>
  <c r="AJ7" i="10"/>
  <c r="AL7" i="10" s="1"/>
  <c r="AN45" i="9"/>
  <c r="AI45" i="9"/>
  <c r="AK37" i="9"/>
  <c r="AL37" i="9"/>
  <c r="AL29" i="9"/>
  <c r="AK29" i="9"/>
  <c r="AN22" i="9"/>
  <c r="AI22" i="9"/>
  <c r="AK41" i="9"/>
  <c r="AL41" i="9"/>
  <c r="AB45" i="10"/>
  <c r="AR45" i="10"/>
  <c r="AH27" i="10"/>
  <c r="AJ27" i="10"/>
  <c r="AL27" i="10" s="1"/>
  <c r="AN65" i="9"/>
  <c r="AI65" i="9"/>
  <c r="AI23" i="9"/>
  <c r="AN23" i="9"/>
  <c r="AN46" i="9"/>
  <c r="AI46" i="9"/>
  <c r="AJ53" i="10"/>
  <c r="AL53" i="10" s="1"/>
  <c r="AH53" i="10"/>
  <c r="AI67" i="9"/>
  <c r="AN67" i="9"/>
  <c r="AI57" i="9"/>
  <c r="AN57" i="9"/>
  <c r="AR48" i="10"/>
  <c r="AB48" i="10"/>
  <c r="AI6" i="9"/>
  <c r="AN6" i="9"/>
  <c r="AK34" i="9"/>
  <c r="AL34" i="9"/>
  <c r="AN40" i="9"/>
  <c r="AI40" i="9"/>
  <c r="AI53" i="9"/>
  <c r="AN53" i="9"/>
  <c r="AB60" i="9"/>
  <c r="AR60" i="9"/>
  <c r="AR32" i="9"/>
  <c r="AB32" i="9"/>
  <c r="AR16" i="10"/>
  <c r="AB16" i="10"/>
  <c r="AR38" i="9"/>
  <c r="AB38" i="9"/>
  <c r="AB65" i="9"/>
  <c r="AR65" i="9"/>
  <c r="AR46" i="9"/>
  <c r="AB46" i="9"/>
  <c r="AB29" i="9"/>
  <c r="AR29" i="9"/>
  <c r="AI21" i="10"/>
  <c r="AN21" i="10"/>
  <c r="AK21" i="10"/>
  <c r="AI9" i="9"/>
  <c r="AN9" i="9"/>
  <c r="AN43" i="9"/>
  <c r="AI43" i="9"/>
  <c r="AN13" i="9"/>
  <c r="AI13" i="9"/>
  <c r="AI20" i="9"/>
  <c r="AN20" i="9"/>
  <c r="AN44" i="9"/>
  <c r="AI44" i="9"/>
  <c r="AN18" i="10"/>
  <c r="AI18" i="10"/>
  <c r="AK18" i="10"/>
  <c r="AK33" i="9"/>
  <c r="AL33" i="9"/>
  <c r="AB35" i="10"/>
  <c r="AR35" i="10"/>
  <c r="AL30" i="9"/>
  <c r="AK30" i="9"/>
  <c r="AK7" i="9"/>
  <c r="AL7" i="9"/>
  <c r="AK16" i="10"/>
  <c r="AN16" i="10"/>
  <c r="AI16" i="10"/>
  <c r="AK61" i="10"/>
  <c r="AN61" i="10"/>
  <c r="AI61" i="10"/>
  <c r="AK25" i="9"/>
  <c r="AL25" i="9"/>
  <c r="AI38" i="9"/>
  <c r="AN38" i="9"/>
  <c r="AL31" i="9"/>
  <c r="AK31" i="9"/>
  <c r="AK42" i="9"/>
  <c r="AL42" i="9"/>
  <c r="AK4" i="9"/>
  <c r="AL4" i="9"/>
  <c r="AK36" i="10"/>
  <c r="AN36" i="10"/>
  <c r="AI36" i="10"/>
  <c r="AB24" i="9"/>
  <c r="AR24" i="9"/>
  <c r="AB48" i="9"/>
  <c r="AR48" i="9"/>
  <c r="AR59" i="9"/>
  <c r="AB59" i="9"/>
  <c r="AI36" i="9"/>
  <c r="AN36" i="9"/>
  <c r="AI54" i="9"/>
  <c r="AN54" i="9"/>
  <c r="AN6" i="10"/>
  <c r="AI6" i="10"/>
  <c r="AK6" i="10"/>
  <c r="AL61" i="9"/>
  <c r="AK61" i="9"/>
  <c r="AI60" i="9"/>
  <c r="AN60" i="9"/>
  <c r="AR7" i="10"/>
  <c r="AB7" i="10"/>
  <c r="AK45" i="9"/>
  <c r="AL45" i="9"/>
  <c r="AI37" i="9"/>
  <c r="AN37" i="9"/>
  <c r="AN29" i="9"/>
  <c r="AI29" i="9"/>
  <c r="AK22" i="9"/>
  <c r="AL22" i="9"/>
  <c r="AI41" i="9"/>
  <c r="AN41" i="9"/>
  <c r="AH45" i="10"/>
  <c r="AJ45" i="10"/>
  <c r="AL45" i="10" s="1"/>
  <c r="AB27" i="10"/>
  <c r="AR27" i="10"/>
  <c r="AR61" i="10"/>
  <c r="AB61" i="10"/>
  <c r="AI5" i="10"/>
  <c r="AN5" i="10"/>
  <c r="AK5" i="10"/>
  <c r="AL65" i="9"/>
  <c r="AK65" i="9"/>
  <c r="AK23" i="9"/>
  <c r="AL23" i="9"/>
  <c r="AK46" i="9"/>
  <c r="AL46" i="9"/>
  <c r="AK42" i="10"/>
  <c r="AN42" i="10"/>
  <c r="AI42" i="10"/>
  <c r="AH23" i="10"/>
  <c r="AJ23" i="10"/>
  <c r="AL23" i="10" s="1"/>
  <c r="AR31" i="10"/>
  <c r="AB31" i="10"/>
  <c r="AN24" i="9"/>
  <c r="AI24" i="9"/>
  <c r="AL48" i="9"/>
  <c r="AK48" i="9"/>
  <c r="AI34" i="9"/>
  <c r="AN34" i="9"/>
  <c r="AL40" i="9"/>
  <c r="AK40" i="9"/>
  <c r="AL53" i="9"/>
  <c r="AK53" i="9"/>
  <c r="AB25" i="9"/>
  <c r="AR25" i="9"/>
  <c r="AB56" i="9"/>
  <c r="AR56" i="9"/>
  <c r="AB12" i="9"/>
  <c r="AR12" i="9"/>
  <c r="AB18" i="9"/>
  <c r="AR18" i="9"/>
  <c r="AK16" i="9"/>
  <c r="AL16" i="9"/>
  <c r="AI8" i="9"/>
  <c r="AN8" i="9"/>
  <c r="AI11" i="9"/>
  <c r="AN11" i="9"/>
  <c r="AL35" i="9"/>
  <c r="AK35" i="9"/>
  <c r="AK29" i="10"/>
  <c r="AI29" i="10"/>
  <c r="AN29" i="10"/>
  <c r="AN33" i="9"/>
  <c r="AI33" i="9"/>
  <c r="AH35" i="10"/>
  <c r="AJ35" i="10"/>
  <c r="AL35" i="10" s="1"/>
  <c r="AK32" i="10"/>
  <c r="AN32" i="10"/>
  <c r="AI32" i="10"/>
  <c r="AN30" i="9"/>
  <c r="AI30" i="9"/>
  <c r="AN7" i="9"/>
  <c r="AI7" i="9"/>
  <c r="AI25" i="9"/>
  <c r="AN25" i="9"/>
  <c r="AL38" i="9"/>
  <c r="AK38" i="9"/>
  <c r="AN31" i="9"/>
  <c r="AI31" i="9"/>
  <c r="AN42" i="9"/>
  <c r="AI42" i="9"/>
  <c r="AN4" i="9"/>
  <c r="AI4" i="9"/>
  <c r="AB49" i="10"/>
  <c r="AR49" i="10"/>
  <c r="AR44" i="10"/>
  <c r="AB44" i="10"/>
  <c r="AB34" i="9"/>
  <c r="AR34" i="9"/>
  <c r="AR47" i="10"/>
  <c r="AB47" i="10"/>
  <c r="AN58" i="9"/>
  <c r="AI58" i="9"/>
  <c r="AK39" i="9"/>
  <c r="AL39" i="9"/>
  <c r="AJ52" i="9"/>
  <c r="AH52" i="9"/>
  <c r="AR60" i="10"/>
  <c r="AB60" i="10"/>
  <c r="AN50" i="9"/>
  <c r="AI50" i="9"/>
  <c r="AK12" i="9"/>
  <c r="AL12" i="9"/>
  <c r="AK27" i="9"/>
  <c r="AL27" i="9"/>
  <c r="AN14" i="9"/>
  <c r="AI14" i="9"/>
  <c r="AL26" i="9"/>
  <c r="AK26" i="9"/>
  <c r="AL10" i="9"/>
  <c r="AK10" i="9"/>
  <c r="AB41" i="10"/>
  <c r="AR41" i="10"/>
  <c r="AR59" i="10"/>
  <c r="AB59" i="10"/>
  <c r="AI20" i="10"/>
  <c r="AK20" i="10"/>
  <c r="AN20" i="10"/>
  <c r="AR23" i="10"/>
  <c r="AB23" i="10"/>
  <c r="AH31" i="10"/>
  <c r="AJ31" i="10"/>
  <c r="AL31" i="10" s="1"/>
  <c r="AK49" i="10"/>
  <c r="AI49" i="10"/>
  <c r="AN49" i="10"/>
  <c r="AK24" i="9"/>
  <c r="AL24" i="9"/>
  <c r="AN48" i="9"/>
  <c r="AI48" i="9"/>
  <c r="AK51" i="9"/>
  <c r="AL51" i="9"/>
  <c r="AI59" i="9"/>
  <c r="AN59" i="9"/>
  <c r="AJ39" i="10"/>
  <c r="AL39" i="10" s="1"/>
  <c r="AH39" i="10"/>
  <c r="AB15" i="9"/>
  <c r="AR15" i="9"/>
  <c r="AB10" i="9"/>
  <c r="AR10" i="9"/>
  <c r="AB45" i="9"/>
  <c r="AR45" i="9"/>
  <c r="AR23" i="9"/>
  <c r="AB23" i="9"/>
  <c r="AR21" i="9"/>
  <c r="AB21" i="9"/>
  <c r="AB28" i="9"/>
  <c r="AR28" i="9"/>
  <c r="AN16" i="9"/>
  <c r="AI16" i="9"/>
  <c r="AL8" i="9"/>
  <c r="AK8" i="9"/>
  <c r="AK12" i="10"/>
  <c r="AN12" i="10"/>
  <c r="AI12" i="10"/>
  <c r="AL55" i="9"/>
  <c r="AK55" i="9"/>
  <c r="AK49" i="9"/>
  <c r="AL49" i="9"/>
  <c r="AL11" i="9"/>
  <c r="AK11" i="9"/>
  <c r="AN35" i="9"/>
  <c r="AI35" i="9"/>
  <c r="AB19" i="10"/>
  <c r="AR19" i="10"/>
  <c r="AN34" i="10"/>
  <c r="AI34" i="10"/>
  <c r="AK34" i="10"/>
  <c r="AL66" i="9"/>
  <c r="AK66" i="9"/>
  <c r="AL17" i="9"/>
  <c r="AK17" i="9"/>
  <c r="AI47" i="9"/>
  <c r="AN47" i="9"/>
  <c r="AK44" i="10"/>
  <c r="AI44" i="10"/>
  <c r="AN44" i="10"/>
  <c r="AK15" i="9"/>
  <c r="AL15" i="9"/>
  <c r="AI32" i="9"/>
  <c r="AN32" i="9"/>
  <c r="AK28" i="10"/>
  <c r="AN28" i="10"/>
  <c r="AI28" i="10"/>
  <c r="AK56" i="9"/>
  <c r="AL56" i="9"/>
  <c r="AN64" i="9"/>
  <c r="AI64" i="9"/>
  <c r="AN21" i="9"/>
  <c r="AI21" i="9"/>
  <c r="AI5" i="9"/>
  <c r="AN5" i="9"/>
  <c r="AN28" i="9"/>
  <c r="AI28" i="9"/>
  <c r="AL19" i="9"/>
  <c r="AK19" i="9"/>
  <c r="AK18" i="9"/>
  <c r="AL18" i="9"/>
  <c r="AB67" i="10"/>
  <c r="AR67" i="10"/>
  <c r="AK52" i="10"/>
  <c r="AN52" i="10"/>
  <c r="AI52" i="10"/>
  <c r="AB20" i="10"/>
  <c r="AR20" i="10"/>
  <c r="AK62" i="9"/>
  <c r="AL63" i="9"/>
  <c r="AK63" i="9"/>
  <c r="AR47" i="9"/>
  <c r="AB47" i="9"/>
  <c r="AB32" i="10"/>
  <c r="AR32" i="10"/>
  <c r="AB6" i="9"/>
  <c r="AR6" i="9"/>
  <c r="AB30" i="9"/>
  <c r="AR30" i="9"/>
  <c r="AR35" i="9"/>
  <c r="AB35" i="9"/>
  <c r="AR26" i="9"/>
  <c r="AB26" i="9"/>
  <c r="AJ47" i="10"/>
  <c r="AL47" i="10" s="1"/>
  <c r="AH47" i="10"/>
  <c r="AR34" i="10"/>
  <c r="AB34" i="10"/>
  <c r="AL58" i="9"/>
  <c r="AK58" i="9"/>
  <c r="AI39" i="9"/>
  <c r="AN39" i="9"/>
  <c r="AR52" i="9"/>
  <c r="AB52" i="9"/>
  <c r="AJ60" i="10"/>
  <c r="AL60" i="10" s="1"/>
  <c r="AH60" i="10"/>
  <c r="AK50" i="9"/>
  <c r="AL50" i="9"/>
  <c r="AN12" i="9"/>
  <c r="AI12" i="9"/>
  <c r="AN27" i="9"/>
  <c r="AI27" i="9"/>
  <c r="AL14" i="9"/>
  <c r="AK14" i="9"/>
  <c r="AI26" i="9"/>
  <c r="AN26" i="9"/>
  <c r="AI10" i="9"/>
  <c r="AN10" i="9"/>
  <c r="AI8" i="10"/>
  <c r="AN8" i="10"/>
  <c r="AK8" i="10"/>
  <c r="M4" i="4"/>
  <c r="N4" i="4" s="1"/>
  <c r="O4" i="4" s="1"/>
  <c r="M5" i="4"/>
  <c r="AN26" i="10"/>
  <c r="AI26" i="10"/>
  <c r="AK26" i="10"/>
  <c r="AN54" i="10"/>
  <c r="AK54" i="10"/>
  <c r="AI54" i="10"/>
  <c r="AN56" i="10"/>
  <c r="AK56" i="10"/>
  <c r="AI56" i="10"/>
  <c r="AN37" i="10"/>
  <c r="AI37" i="10"/>
  <c r="AK37" i="10"/>
  <c r="M5" i="5"/>
  <c r="M4" i="5"/>
  <c r="N5" i="4"/>
  <c r="O5" i="4" s="1"/>
  <c r="U4" i="4"/>
  <c r="T4" i="4"/>
  <c r="U5" i="4"/>
  <c r="T5" i="4"/>
  <c r="T5" i="5"/>
  <c r="U5" i="5"/>
  <c r="U4" i="5"/>
  <c r="T4" i="5"/>
  <c r="AI60" i="10" l="1"/>
  <c r="AN60" i="10"/>
  <c r="AK60" i="10"/>
  <c r="AI47" i="10"/>
  <c r="AN47" i="10"/>
  <c r="AK47" i="10"/>
  <c r="AI39" i="10"/>
  <c r="AK39" i="10"/>
  <c r="AN39" i="10"/>
  <c r="AI31" i="10"/>
  <c r="AN31" i="10"/>
  <c r="AK31" i="10"/>
  <c r="AK35" i="10"/>
  <c r="AI35" i="10"/>
  <c r="AN35" i="10"/>
  <c r="AN45" i="10"/>
  <c r="AK45" i="10"/>
  <c r="AI45" i="10"/>
  <c r="AN53" i="10"/>
  <c r="AI53" i="10"/>
  <c r="AK53" i="10"/>
  <c r="AN27" i="10"/>
  <c r="AI27" i="10"/>
  <c r="AK27" i="10"/>
  <c r="AK19" i="10"/>
  <c r="AN19" i="10"/>
  <c r="AI19" i="10"/>
  <c r="AI59" i="10"/>
  <c r="AN59" i="10"/>
  <c r="AK59" i="10"/>
  <c r="AI23" i="10"/>
  <c r="AN23" i="10"/>
  <c r="AK23" i="10"/>
  <c r="AN52" i="9"/>
  <c r="AI52" i="9"/>
  <c r="AK7" i="10"/>
  <c r="AN7" i="10"/>
  <c r="AI7" i="10"/>
  <c r="AL52" i="9"/>
  <c r="AK52" i="9"/>
  <c r="AK67" i="10"/>
  <c r="AN67" i="10"/>
  <c r="AI67" i="10"/>
  <c r="AI41" i="10"/>
  <c r="AK41" i="10"/>
  <c r="AN41" i="10"/>
  <c r="P4" i="5"/>
  <c r="R4" i="5" s="1"/>
  <c r="P4" i="4"/>
  <c r="N5" i="5"/>
  <c r="N4" i="5"/>
  <c r="P5" i="4"/>
  <c r="V4" i="5"/>
  <c r="W4" i="5" s="1"/>
  <c r="X4" i="5" s="1"/>
  <c r="V5" i="4"/>
  <c r="W5" i="4" s="1"/>
  <c r="V4" i="4"/>
  <c r="W4" i="4" s="1"/>
  <c r="P5" i="5"/>
  <c r="V5" i="5"/>
  <c r="W5" i="5" s="1"/>
  <c r="O4" i="5" l="1"/>
  <c r="O5" i="5"/>
  <c r="R5" i="4"/>
  <c r="S5" i="4" s="1"/>
  <c r="Q5" i="4"/>
  <c r="Q4" i="4"/>
  <c r="R4" i="4"/>
  <c r="S4" i="4" s="1"/>
  <c r="X5" i="4"/>
  <c r="X4" i="4"/>
  <c r="Q5" i="5"/>
  <c r="R5" i="5"/>
  <c r="X5" i="5"/>
  <c r="S4" i="5"/>
  <c r="Q4" i="5"/>
  <c r="AP70" i="9" l="1"/>
  <c r="S5" i="5"/>
  <c r="AR70" i="9" l="1"/>
  <c r="AL70" i="9"/>
  <c r="AN70" i="9"/>
  <c r="AP70" i="10" l="1"/>
  <c r="AL70" i="10" l="1"/>
  <c r="AN70" i="10" l="1"/>
  <c r="AR70" i="10" l="1"/>
</calcChain>
</file>

<file path=xl/comments1.xml><?xml version="1.0" encoding="utf-8"?>
<comments xmlns="http://schemas.openxmlformats.org/spreadsheetml/2006/main">
  <authors>
    <author>Davide</author>
  </authors>
  <commentList>
    <comment ref="V2" authorId="0" shapeId="0">
      <text>
        <r>
          <rPr>
            <b/>
            <sz val="9"/>
            <color indexed="81"/>
            <rFont val="Tahoma"/>
            <family val="2"/>
          </rPr>
          <t>Davide:</t>
        </r>
        <r>
          <rPr>
            <sz val="9"/>
            <color indexed="81"/>
            <rFont val="Tahoma"/>
            <family val="2"/>
          </rPr>
          <t xml:space="preserve">
Secondo Turnsek-Cacovic</t>
        </r>
      </text>
    </comment>
  </commentList>
</comments>
</file>

<file path=xl/comments2.xml><?xml version="1.0" encoding="utf-8"?>
<comments xmlns="http://schemas.openxmlformats.org/spreadsheetml/2006/main">
  <authors>
    <author>Davide</author>
  </authors>
  <commentList>
    <comment ref="V2" authorId="0" shapeId="0">
      <text>
        <r>
          <rPr>
            <b/>
            <sz val="9"/>
            <color indexed="81"/>
            <rFont val="Tahoma"/>
            <family val="2"/>
          </rPr>
          <t>Davide:</t>
        </r>
        <r>
          <rPr>
            <sz val="9"/>
            <color indexed="81"/>
            <rFont val="Tahoma"/>
            <family val="2"/>
          </rPr>
          <t xml:space="preserve">
Secondo Turnsek-Cacovic</t>
        </r>
      </text>
    </comment>
  </commentList>
</comments>
</file>

<file path=xl/sharedStrings.xml><?xml version="1.0" encoding="utf-8"?>
<sst xmlns="http://schemas.openxmlformats.org/spreadsheetml/2006/main" count="4521" uniqueCount="146">
  <si>
    <t>P</t>
  </si>
  <si>
    <t>V2</t>
  </si>
  <si>
    <t>V3</t>
  </si>
  <si>
    <t>T</t>
  </si>
  <si>
    <t>Text</t>
  </si>
  <si>
    <t>m</t>
  </si>
  <si>
    <t>KN</t>
  </si>
  <si>
    <t>1.32X</t>
  </si>
  <si>
    <t>1.33X</t>
  </si>
  <si>
    <t>1.34X</t>
  </si>
  <si>
    <t>1.35X</t>
  </si>
  <si>
    <t>1.36X</t>
  </si>
  <si>
    <t>1.37X</t>
  </si>
  <si>
    <t>1.38X</t>
  </si>
  <si>
    <t>2.40X</t>
  </si>
  <si>
    <t>3.22X</t>
  </si>
  <si>
    <t>3.23X</t>
  </si>
  <si>
    <t>3.24X</t>
  </si>
  <si>
    <t>3.25X</t>
  </si>
  <si>
    <t>3.27X</t>
  </si>
  <si>
    <t>3.28X</t>
  </si>
  <si>
    <t>2.42X</t>
  </si>
  <si>
    <t>1.31X</t>
  </si>
  <si>
    <t>3.21X</t>
  </si>
  <si>
    <t>3.26X</t>
  </si>
  <si>
    <t>t2</t>
  </si>
  <si>
    <t>t3</t>
  </si>
  <si>
    <t>SectionName</t>
  </si>
  <si>
    <t>FC</t>
  </si>
  <si>
    <t>σ₀</t>
  </si>
  <si>
    <r>
      <t>kN/m</t>
    </r>
    <r>
      <rPr>
        <sz val="11"/>
        <color theme="1"/>
        <rFont val="Calibri"/>
        <family val="2"/>
      </rPr>
      <t>²</t>
    </r>
  </si>
  <si>
    <t>kN</t>
  </si>
  <si>
    <t>kN-m</t>
  </si>
  <si>
    <t>Direzione</t>
  </si>
  <si>
    <t>M2 ( Y )</t>
  </si>
  <si>
    <t>M3 ( X )</t>
  </si>
  <si>
    <t>Verifica</t>
  </si>
  <si>
    <t>Sezione</t>
  </si>
  <si>
    <t>ξ</t>
  </si>
  <si>
    <t>-</t>
  </si>
  <si>
    <t>Mrd (Fuori Piano)</t>
  </si>
  <si>
    <t>Mrd (Piano)</t>
  </si>
  <si>
    <t>VERIFICA A TAGLIO PER CRISI DA TRAZIONE</t>
  </si>
  <si>
    <t>PRESSOFLESSIONE FUORI DEL PIANO</t>
  </si>
  <si>
    <t>PRESSOFLESSIONE NEL PIANO</t>
  </si>
  <si>
    <t>DIMENSIONI</t>
  </si>
  <si>
    <t>CARATTERISTICHE</t>
  </si>
  <si>
    <r>
      <t>τ</t>
    </r>
    <r>
      <rPr>
        <b/>
        <sz val="9"/>
        <color theme="1"/>
        <rFont val="Calibri"/>
        <family val="2"/>
      </rPr>
      <t>m2</t>
    </r>
  </si>
  <si>
    <r>
      <t>τ</t>
    </r>
    <r>
      <rPr>
        <b/>
        <sz val="9"/>
        <color theme="1"/>
        <rFont val="Calibri"/>
        <family val="2"/>
      </rPr>
      <t>m3</t>
    </r>
  </si>
  <si>
    <r>
      <t>τ</t>
    </r>
    <r>
      <rPr>
        <b/>
        <sz val="9"/>
        <color theme="1"/>
        <rFont val="Calibri"/>
        <family val="2"/>
      </rPr>
      <t>0d</t>
    </r>
  </si>
  <si>
    <r>
      <t>τ</t>
    </r>
    <r>
      <rPr>
        <b/>
        <sz val="9"/>
        <color theme="1"/>
        <rFont val="Calibri"/>
        <family val="2"/>
      </rPr>
      <t>lim</t>
    </r>
  </si>
  <si>
    <t>Vrd</t>
  </si>
  <si>
    <t>%</t>
  </si>
  <si>
    <t>SOLLECITAZIONI: INVILUPPO SISMICO</t>
  </si>
  <si>
    <r>
      <rPr>
        <sz val="14"/>
        <color theme="1"/>
        <rFont val="Calibri"/>
        <family val="2"/>
      </rPr>
      <t>γ</t>
    </r>
    <r>
      <rPr>
        <sz val="9"/>
        <color theme="1"/>
        <rFont val="Calibri"/>
        <family val="2"/>
      </rPr>
      <t>m</t>
    </r>
  </si>
  <si>
    <t xml:space="preserve">La resitenza dell'elemento confinato </t>
  </si>
  <si>
    <t>Al fine di limitare deformazioni assiali e danneggiamenti in condizioni di esercizio è opportuno contenere l'incremento di resistenza</t>
  </si>
  <si>
    <t>dell'elemento confinato entro valori non superiori al 50% della resistenza fmd del materiale non confinato.</t>
  </si>
  <si>
    <t>k'</t>
  </si>
  <si>
    <t>w</t>
  </si>
  <si>
    <r>
      <t>kN/m</t>
    </r>
    <r>
      <rPr>
        <sz val="11"/>
        <color theme="1"/>
        <rFont val="Calibri"/>
        <family val="2"/>
      </rPr>
      <t>³</t>
    </r>
  </si>
  <si>
    <r>
      <rPr>
        <sz val="14"/>
        <color theme="1"/>
        <rFont val="Calibri"/>
        <family val="2"/>
        <scheme val="minor"/>
      </rPr>
      <t>b</t>
    </r>
    <r>
      <rPr>
        <sz val="9"/>
        <color theme="1"/>
        <rFont val="Calibri"/>
        <family val="2"/>
        <scheme val="minor"/>
      </rPr>
      <t>f</t>
    </r>
  </si>
  <si>
    <r>
      <rPr>
        <sz val="14"/>
        <color theme="1"/>
        <rFont val="Calibri"/>
        <family val="2"/>
        <scheme val="minor"/>
      </rPr>
      <t>t</t>
    </r>
    <r>
      <rPr>
        <sz val="9"/>
        <color theme="1"/>
        <rFont val="Calibri"/>
        <family val="2"/>
        <scheme val="minor"/>
      </rPr>
      <t>fs</t>
    </r>
  </si>
  <si>
    <r>
      <rPr>
        <sz val="14"/>
        <color theme="1"/>
        <rFont val="Calibri"/>
        <family val="2"/>
        <scheme val="minor"/>
      </rPr>
      <t>p</t>
    </r>
    <r>
      <rPr>
        <sz val="9"/>
        <color theme="1"/>
        <rFont val="Calibri"/>
        <family val="2"/>
        <scheme val="minor"/>
      </rPr>
      <t>fh</t>
    </r>
  </si>
  <si>
    <r>
      <rPr>
        <sz val="14"/>
        <color theme="1"/>
        <rFont val="Calibri"/>
        <family val="2"/>
        <scheme val="minor"/>
      </rPr>
      <t>p</t>
    </r>
    <r>
      <rPr>
        <sz val="9"/>
        <color theme="1"/>
        <rFont val="Calibri"/>
        <family val="2"/>
        <scheme val="minor"/>
      </rPr>
      <t>fv</t>
    </r>
  </si>
  <si>
    <r>
      <rPr>
        <sz val="14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s</t>
    </r>
  </si>
  <si>
    <t>Kh</t>
  </si>
  <si>
    <t>Kv</t>
  </si>
  <si>
    <r>
      <rPr>
        <b/>
        <sz val="14"/>
        <color theme="1"/>
        <rFont val="Calibri"/>
        <family val="2"/>
      </rPr>
      <t>ρ</t>
    </r>
    <r>
      <rPr>
        <b/>
        <sz val="9"/>
        <color theme="1"/>
        <rFont val="Calibri"/>
        <family val="2"/>
      </rPr>
      <t>s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</si>
  <si>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1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</si>
  <si>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1,eff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</si>
  <si>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mcd</t>
    </r>
  </si>
  <si>
    <r>
      <t xml:space="preserve">check </t>
    </r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mcd</t>
    </r>
  </si>
  <si>
    <r>
      <t>max 2</t>
    </r>
    <r>
      <rPr>
        <sz val="14"/>
        <color theme="1"/>
        <rFont val="Calibri"/>
        <family val="2"/>
        <scheme val="minor"/>
      </rPr>
      <t>f</t>
    </r>
    <r>
      <rPr>
        <sz val="9"/>
        <color theme="1"/>
        <rFont val="Calibri"/>
        <family val="2"/>
        <scheme val="minor"/>
      </rPr>
      <t>m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</si>
  <si>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</si>
  <si>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md</t>
    </r>
  </si>
  <si>
    <r>
      <rPr>
        <b/>
        <sz val="14"/>
        <color theme="1"/>
        <rFont val="Calibri"/>
        <family val="2"/>
      </rPr>
      <t>N</t>
    </r>
    <r>
      <rPr>
        <b/>
        <sz val="9"/>
        <color theme="1"/>
        <rFont val="Calibri"/>
        <family val="2"/>
      </rPr>
      <t>mRc,d</t>
    </r>
  </si>
  <si>
    <t>VERIFICA A COMPRESSIONE</t>
  </si>
  <si>
    <r>
      <rPr>
        <b/>
        <sz val="14"/>
        <color theme="1"/>
        <rFont val="Calibri"/>
        <family val="2"/>
      </rPr>
      <t>ε</t>
    </r>
    <r>
      <rPr>
        <b/>
        <sz val="9"/>
        <color theme="1"/>
        <rFont val="Calibri"/>
        <family val="2"/>
      </rPr>
      <t>mur</t>
    </r>
  </si>
  <si>
    <t>variabile</t>
  </si>
  <si>
    <t>bloccato</t>
  </si>
  <si>
    <r>
      <rPr>
        <sz val="14"/>
        <color theme="1"/>
        <rFont val="Calibri"/>
        <family val="2"/>
        <scheme val="minor"/>
      </rPr>
      <t>f</t>
    </r>
    <r>
      <rPr>
        <sz val="9"/>
        <color theme="1"/>
        <rFont val="Calibri"/>
        <family val="2"/>
        <scheme val="minor"/>
      </rPr>
      <t>yd</t>
    </r>
  </si>
  <si>
    <r>
      <rPr>
        <sz val="14"/>
        <color theme="1"/>
        <rFont val="Calibri"/>
        <family val="2"/>
      </rPr>
      <t>ε</t>
    </r>
    <r>
      <rPr>
        <sz val="9"/>
        <color theme="1"/>
        <rFont val="Calibri"/>
        <family val="2"/>
      </rPr>
      <t>u</t>
    </r>
  </si>
  <si>
    <t>nstr</t>
  </si>
  <si>
    <r>
      <rPr>
        <b/>
        <sz val="14"/>
        <color theme="1"/>
        <rFont val="Calibri"/>
        <family val="2"/>
      </rPr>
      <t>t</t>
    </r>
    <r>
      <rPr>
        <b/>
        <sz val="9"/>
        <color theme="1"/>
        <rFont val="Calibri"/>
        <family val="2"/>
      </rPr>
      <t>ft</t>
    </r>
  </si>
  <si>
    <t>↓</t>
  </si>
  <si>
    <t>x</t>
  </si>
  <si>
    <r>
      <rPr>
        <sz val="14"/>
        <color theme="1"/>
        <rFont val="Calibri"/>
        <family val="2"/>
      </rPr>
      <t>σ</t>
    </r>
    <r>
      <rPr>
        <sz val="11"/>
        <color theme="1"/>
        <rFont val="Calibri"/>
        <family val="2"/>
      </rPr>
      <t>pv</t>
    </r>
  </si>
  <si>
    <t>TAGLIO PER SCORRIMENTO</t>
  </si>
  <si>
    <t>d</t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</si>
  <si>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vd</t>
    </r>
  </si>
  <si>
    <r>
      <rPr>
        <b/>
        <sz val="14"/>
        <color theme="1"/>
        <rFont val="Calibri"/>
        <family val="2"/>
      </rPr>
      <t>V</t>
    </r>
    <r>
      <rPr>
        <b/>
        <sz val="9"/>
        <color theme="1"/>
        <rFont val="Calibri"/>
        <family val="2"/>
      </rPr>
      <t>rd</t>
    </r>
  </si>
  <si>
    <t>SISM 1</t>
  </si>
  <si>
    <t>SISM 2</t>
  </si>
  <si>
    <t>SISM 3</t>
  </si>
  <si>
    <t>SISM 4</t>
  </si>
  <si>
    <t>SISM 5</t>
  </si>
  <si>
    <t>SISM 6</t>
  </si>
  <si>
    <t>SISM 7</t>
  </si>
  <si>
    <t>SISM 8</t>
  </si>
  <si>
    <t>caso</t>
  </si>
  <si>
    <t>Min</t>
  </si>
  <si>
    <t>2.35x</t>
  </si>
  <si>
    <t>2.36x</t>
  </si>
  <si>
    <t>2.37x</t>
  </si>
  <si>
    <t>2.38x</t>
  </si>
  <si>
    <t>2.39x</t>
  </si>
  <si>
    <t>2.41x</t>
  </si>
  <si>
    <t>Max</t>
  </si>
  <si>
    <t>L</t>
  </si>
  <si>
    <t>t</t>
  </si>
  <si>
    <t>X</t>
  </si>
  <si>
    <t>TAGLIO PURO</t>
  </si>
  <si>
    <t>TAGLIO PER PRESSOFLESSIONE</t>
  </si>
  <si>
    <t>SectionCut</t>
  </si>
  <si>
    <t>OutputCase</t>
  </si>
  <si>
    <t>StepType</t>
  </si>
  <si>
    <t>M2</t>
  </si>
  <si>
    <t>M3</t>
  </si>
  <si>
    <t>t1</t>
  </si>
  <si>
    <r>
      <rPr>
        <b/>
        <sz val="14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rd </t>
    </r>
  </si>
  <si>
    <t>KN-m</t>
  </si>
  <si>
    <t>Kn</t>
  </si>
  <si>
    <t>F1.1</t>
  </si>
  <si>
    <t>F1.2</t>
  </si>
  <si>
    <t>F1.3</t>
  </si>
  <si>
    <t>F1.4</t>
  </si>
  <si>
    <t>F1.5</t>
  </si>
  <si>
    <t>F1.6</t>
  </si>
  <si>
    <t>F1.7</t>
  </si>
  <si>
    <t>F2.1</t>
  </si>
  <si>
    <t>F2.2</t>
  </si>
  <si>
    <t>F2.3</t>
  </si>
  <si>
    <t>F2.4</t>
  </si>
  <si>
    <t>F2.5</t>
  </si>
  <si>
    <t>F2.6</t>
  </si>
  <si>
    <t>F2.7</t>
  </si>
  <si>
    <t>F3.1</t>
  </si>
  <si>
    <t>F3.2</t>
  </si>
  <si>
    <t>F3.3</t>
  </si>
  <si>
    <t>F3.4</t>
  </si>
  <si>
    <t>F3.5</t>
  </si>
  <si>
    <t>F3.6</t>
  </si>
  <si>
    <t>F3.7</t>
  </si>
  <si>
    <t>TABLE:  Section Cut Forces - Design</t>
  </si>
  <si>
    <t>PASSO PIANO DI RIFERIMENTO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</si>
</sst>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0.0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 style="thin">
        <color indexed="22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thin">
        <color indexed="22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indexed="22"/>
      </top>
      <bottom/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theme="0" tint="-0.14996795556505021"/>
      </right>
      <top style="thin">
        <color indexed="22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theme="1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indexed="22"/>
      </top>
      <bottom/>
      <diagonal/>
    </border>
    <border>
      <left style="thin">
        <color theme="0" tint="-0.24994659260841701"/>
      </left>
      <right style="thin">
        <color auto="1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3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6" xfId="0" applyFon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165" fontId="0" fillId="0" borderId="14" xfId="0" applyNumberFormat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5" fillId="4" borderId="6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" fontId="0" fillId="0" borderId="0" xfId="0" applyNumberFormat="1"/>
    <xf numFmtId="165" fontId="0" fillId="0" borderId="16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0" fillId="4" borderId="22" xfId="0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3" fillId="0" borderId="0" xfId="0" applyFont="1"/>
    <xf numFmtId="164" fontId="0" fillId="0" borderId="0" xfId="0" applyNumberFormat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0" fontId="1" fillId="3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0" fillId="4" borderId="27" xfId="0" applyFill="1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0" fillId="4" borderId="28" xfId="0" applyFill="1" applyBorder="1" applyAlignment="1">
      <alignment horizontal="center"/>
    </xf>
    <xf numFmtId="0" fontId="1" fillId="5" borderId="15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0" fillId="4" borderId="20" xfId="0" applyFill="1" applyBorder="1" applyAlignment="1">
      <alignment horizontal="center"/>
    </xf>
    <xf numFmtId="0" fontId="2" fillId="4" borderId="31" xfId="0" applyFont="1" applyFill="1" applyBorder="1" applyAlignment="1">
      <alignment horizontal="center" vertical="center"/>
    </xf>
    <xf numFmtId="0" fontId="0" fillId="4" borderId="30" xfId="0" applyFill="1" applyBorder="1" applyAlignment="1">
      <alignment horizontal="center"/>
    </xf>
    <xf numFmtId="167" fontId="0" fillId="0" borderId="0" xfId="0" applyNumberFormat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0" fillId="0" borderId="0" xfId="0"/>
    <xf numFmtId="1" fontId="0" fillId="0" borderId="14" xfId="0" applyNumberFormat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0" fillId="0" borderId="0" xfId="0"/>
    <xf numFmtId="0" fontId="1" fillId="0" borderId="0" xfId="0" applyFont="1" applyFill="1" applyBorder="1" applyAlignment="1">
      <alignment vertical="center"/>
    </xf>
    <xf numFmtId="2" fontId="0" fillId="0" borderId="24" xfId="0" applyNumberFormat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165" fontId="1" fillId="5" borderId="2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3" fillId="0" borderId="0" xfId="0" applyFont="1"/>
    <xf numFmtId="0" fontId="1" fillId="4" borderId="32" xfId="0" applyFont="1" applyFill="1" applyBorder="1" applyAlignment="1">
      <alignment horizontal="center"/>
    </xf>
    <xf numFmtId="165" fontId="0" fillId="0" borderId="25" xfId="0" applyNumberFormat="1" applyBorder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/>
    <xf numFmtId="0" fontId="0" fillId="0" borderId="0" xfId="0"/>
    <xf numFmtId="0" fontId="1" fillId="2" borderId="3" xfId="0" applyFont="1" applyFill="1" applyBorder="1" applyAlignment="1">
      <alignment horizontal="center"/>
    </xf>
    <xf numFmtId="0" fontId="0" fillId="0" borderId="0" xfId="0"/>
    <xf numFmtId="165" fontId="0" fillId="0" borderId="0" xfId="0" applyNumberFormat="1" applyAlignment="1">
      <alignment horizontal="center" vertical="center"/>
    </xf>
    <xf numFmtId="0" fontId="14" fillId="0" borderId="0" xfId="0" applyFont="1"/>
    <xf numFmtId="165" fontId="1" fillId="4" borderId="2" xfId="0" applyNumberFormat="1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 vertical="center"/>
    </xf>
    <xf numFmtId="0" fontId="0" fillId="4" borderId="34" xfId="0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0" fillId="0" borderId="35" xfId="0" applyBorder="1"/>
    <xf numFmtId="2" fontId="0" fillId="0" borderId="35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4" fillId="0" borderId="0" xfId="0" applyNumberFormat="1" applyFont="1"/>
    <xf numFmtId="0" fontId="4" fillId="0" borderId="0" xfId="0" applyFont="1"/>
    <xf numFmtId="2" fontId="13" fillId="0" borderId="0" xfId="0" applyNumberFormat="1" applyFont="1"/>
    <xf numFmtId="0" fontId="1" fillId="6" borderId="8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165" fontId="1" fillId="2" borderId="3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</cellXfs>
  <cellStyles count="1">
    <cellStyle name="Normale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mp"/><Relationship Id="rId3" Type="http://schemas.openxmlformats.org/officeDocument/2006/relationships/image" Target="../media/image4.tmp"/><Relationship Id="rId7" Type="http://schemas.openxmlformats.org/officeDocument/2006/relationships/image" Target="../media/image8.tmp"/><Relationship Id="rId2" Type="http://schemas.openxmlformats.org/officeDocument/2006/relationships/image" Target="../media/image3.tmp"/><Relationship Id="rId1" Type="http://schemas.openxmlformats.org/officeDocument/2006/relationships/image" Target="../media/image2.tmp"/><Relationship Id="rId6" Type="http://schemas.openxmlformats.org/officeDocument/2006/relationships/image" Target="../media/image7.tmp"/><Relationship Id="rId5" Type="http://schemas.openxmlformats.org/officeDocument/2006/relationships/image" Target="../media/image6.tmp"/><Relationship Id="rId4" Type="http://schemas.openxmlformats.org/officeDocument/2006/relationships/image" Target="../media/image5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315220</xdr:colOff>
      <xdr:row>19</xdr:row>
      <xdr:rowOff>19584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11220" cy="3829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171450</xdr:rowOff>
    </xdr:from>
    <xdr:to>
      <xdr:col>4</xdr:col>
      <xdr:colOff>28575</xdr:colOff>
      <xdr:row>63</xdr:row>
      <xdr:rowOff>66676</xdr:rowOff>
    </xdr:to>
    <xdr:pic>
      <xdr:nvPicPr>
        <xdr:cNvPr id="2" name="Immagine 1" descr="Procedura_Calcolo_CAM_Muratura_Rev6.pdf - Adobe Reader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44" t="76469" r="27218" b="16946"/>
        <a:stretch/>
      </xdr:blipFill>
      <xdr:spPr>
        <a:xfrm>
          <a:off x="0" y="552450"/>
          <a:ext cx="2466975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161925</xdr:rowOff>
    </xdr:from>
    <xdr:to>
      <xdr:col>13</xdr:col>
      <xdr:colOff>600075</xdr:colOff>
      <xdr:row>73</xdr:row>
      <xdr:rowOff>19050</xdr:rowOff>
    </xdr:to>
    <xdr:pic>
      <xdr:nvPicPr>
        <xdr:cNvPr id="3" name="Immagine 2" descr="Procedura_Calcolo_CAM_Muratura_Rev6.pdf - Adobe Reader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89" t="35076" r="22225" b="42750"/>
        <a:stretch/>
      </xdr:blipFill>
      <xdr:spPr>
        <a:xfrm>
          <a:off x="0" y="1304925"/>
          <a:ext cx="85820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104775</xdr:rowOff>
    </xdr:from>
    <xdr:to>
      <xdr:col>10</xdr:col>
      <xdr:colOff>47625</xdr:colOff>
      <xdr:row>87</xdr:row>
      <xdr:rowOff>47625</xdr:rowOff>
    </xdr:to>
    <xdr:pic>
      <xdr:nvPicPr>
        <xdr:cNvPr id="4" name="Immagine 3" descr="Procedura_Calcolo_CAM_Muratura_Rev6.pdf - Adobe Reader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99" t="81305" r="40601" b="3374"/>
        <a:stretch/>
      </xdr:blipFill>
      <xdr:spPr>
        <a:xfrm>
          <a:off x="0" y="4486275"/>
          <a:ext cx="62007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76</xdr:row>
      <xdr:rowOff>161925</xdr:rowOff>
    </xdr:from>
    <xdr:to>
      <xdr:col>5</xdr:col>
      <xdr:colOff>247650</xdr:colOff>
      <xdr:row>80</xdr:row>
      <xdr:rowOff>9525</xdr:rowOff>
    </xdr:to>
    <xdr:pic>
      <xdr:nvPicPr>
        <xdr:cNvPr id="5" name="Immagine 4" descr="Procedura_Calcolo_CAM_Muratura_Rev6.pdf - Adobe Reader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58" t="73778" r="23671" b="17620"/>
        <a:stretch/>
      </xdr:blipFill>
      <xdr:spPr>
        <a:xfrm>
          <a:off x="47625" y="3590925"/>
          <a:ext cx="324802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266700</xdr:colOff>
      <xdr:row>29</xdr:row>
      <xdr:rowOff>47625</xdr:rowOff>
    </xdr:to>
    <xdr:pic>
      <xdr:nvPicPr>
        <xdr:cNvPr id="8" name="Immagine 7" descr="Procedura_Calcolo_CAM_Muratura_Rev6.pdf - Adobe Reader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11961" r="13688" b="9422"/>
        <a:stretch/>
      </xdr:blipFill>
      <xdr:spPr>
        <a:xfrm>
          <a:off x="0" y="0"/>
          <a:ext cx="10140950" cy="557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95250</xdr:rowOff>
    </xdr:from>
    <xdr:to>
      <xdr:col>8</xdr:col>
      <xdr:colOff>504825</xdr:colOff>
      <xdr:row>49</xdr:row>
      <xdr:rowOff>57150</xdr:rowOff>
    </xdr:to>
    <xdr:pic>
      <xdr:nvPicPr>
        <xdr:cNvPr id="9" name="Immagine 8" descr="www.angelobiondi.com/Download/Normative/Linee Guida Calcolo CAM Muratura.pdf - Google Chrome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97" t="23518" r="44292" b="47454"/>
        <a:stretch/>
      </xdr:blipFill>
      <xdr:spPr>
        <a:xfrm>
          <a:off x="0" y="6762750"/>
          <a:ext cx="5438775" cy="20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50</xdr:row>
      <xdr:rowOff>28574</xdr:rowOff>
    </xdr:from>
    <xdr:to>
      <xdr:col>4</xdr:col>
      <xdr:colOff>533400</xdr:colOff>
      <xdr:row>55</xdr:row>
      <xdr:rowOff>28575</xdr:rowOff>
    </xdr:to>
    <xdr:pic>
      <xdr:nvPicPr>
        <xdr:cNvPr id="11" name="Immagine 10" descr="www.angelobiondi.com/Download/Normative/Linee Guida Calcolo CAM Muratura.pdf - Google Chrome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19" t="63432" r="42773" b="23129"/>
        <a:stretch/>
      </xdr:blipFill>
      <xdr:spPr>
        <a:xfrm>
          <a:off x="1114425" y="8982074"/>
          <a:ext cx="1857375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55</xdr:row>
      <xdr:rowOff>142875</xdr:rowOff>
    </xdr:from>
    <xdr:to>
      <xdr:col>5</xdr:col>
      <xdr:colOff>38100</xdr:colOff>
      <xdr:row>57</xdr:row>
      <xdr:rowOff>57150</xdr:rowOff>
    </xdr:to>
    <xdr:pic>
      <xdr:nvPicPr>
        <xdr:cNvPr id="12" name="Immagine 11" descr="www.angelobiondi.com/Download/Normative/Linee Guida Calcolo CAM Muratura.pdf - Google Chrome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69" t="73243" r="67762" b="22591"/>
        <a:stretch/>
      </xdr:blipFill>
      <xdr:spPr>
        <a:xfrm>
          <a:off x="714375" y="10048875"/>
          <a:ext cx="2371725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47626</xdr:rowOff>
    </xdr:from>
    <xdr:to>
      <xdr:col>16</xdr:col>
      <xdr:colOff>400050</xdr:colOff>
      <xdr:row>123</xdr:row>
      <xdr:rowOff>123826</xdr:rowOff>
    </xdr:to>
    <xdr:pic>
      <xdr:nvPicPr>
        <xdr:cNvPr id="15" name="Immagine 14" descr="Linee Guida Calcolo CAM Muratura_rev18.pdf - Adobe Reader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25" t="27147" r="11517" b="20710"/>
        <a:stretch/>
      </xdr:blipFill>
      <xdr:spPr>
        <a:xfrm>
          <a:off x="0" y="19335751"/>
          <a:ext cx="10210800" cy="3695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123825</xdr:rowOff>
    </xdr:from>
    <xdr:to>
      <xdr:col>10</xdr:col>
      <xdr:colOff>361950</xdr:colOff>
      <xdr:row>103</xdr:row>
      <xdr:rowOff>171451</xdr:rowOff>
    </xdr:to>
    <xdr:pic>
      <xdr:nvPicPr>
        <xdr:cNvPr id="16" name="Immagine 15" descr="Linee Guida Calcolo CAM Muratura_rev18.pdf - Adobe Reader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9" t="46768" r="22804" b="12242"/>
        <a:stretch/>
      </xdr:blipFill>
      <xdr:spPr>
        <a:xfrm>
          <a:off x="0" y="16316325"/>
          <a:ext cx="6515100" cy="2905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57150</xdr:rowOff>
    </xdr:from>
    <xdr:to>
      <xdr:col>16</xdr:col>
      <xdr:colOff>590550</xdr:colOff>
      <xdr:row>150</xdr:row>
      <xdr:rowOff>85725</xdr:rowOff>
    </xdr:to>
    <xdr:pic>
      <xdr:nvPicPr>
        <xdr:cNvPr id="17" name="Immagine 16" descr="Linee Guida Calcolo CAM Muratura_rev18.pdf - Adobe Reader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4" t="22712" r="8262" b="7002"/>
        <a:stretch/>
      </xdr:blipFill>
      <xdr:spPr>
        <a:xfrm>
          <a:off x="0" y="23155275"/>
          <a:ext cx="10401300" cy="49815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30</xdr:row>
      <xdr:rowOff>19051</xdr:rowOff>
    </xdr:from>
    <xdr:to>
      <xdr:col>9</xdr:col>
      <xdr:colOff>533400</xdr:colOff>
      <xdr:row>34</xdr:row>
      <xdr:rowOff>38101</xdr:rowOff>
    </xdr:to>
    <xdr:pic>
      <xdr:nvPicPr>
        <xdr:cNvPr id="6" name="Immagine 5" descr="Linee Guida Calcolo CAM Muratura_rev18.pdf - Adobe Reader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2" t="80365" r="70554" b="8616"/>
        <a:stretch/>
      </xdr:blipFill>
      <xdr:spPr>
        <a:xfrm>
          <a:off x="4438650" y="5734051"/>
          <a:ext cx="1638300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"/>
  <sheetViews>
    <sheetView workbookViewId="0">
      <selection activeCell="B9" sqref="B9"/>
    </sheetView>
  </sheetViews>
  <sheetFormatPr defaultRowHeight="15" x14ac:dyDescent="0.25"/>
  <cols>
    <col min="1" max="16384" width="9.140625" style="95"/>
  </cols>
  <sheetData>
    <row r="1" spans="1:4" x14ac:dyDescent="0.25">
      <c r="B1" s="113" t="s">
        <v>45</v>
      </c>
      <c r="C1" s="114"/>
      <c r="D1" s="114"/>
    </row>
    <row r="2" spans="1:4" x14ac:dyDescent="0.25">
      <c r="B2" s="25" t="s">
        <v>119</v>
      </c>
      <c r="C2" s="1" t="s">
        <v>25</v>
      </c>
      <c r="D2" s="1" t="s">
        <v>26</v>
      </c>
    </row>
    <row r="3" spans="1:4" x14ac:dyDescent="0.25">
      <c r="B3" s="27" t="s">
        <v>5</v>
      </c>
      <c r="C3" s="2" t="s">
        <v>5</v>
      </c>
      <c r="D3" s="2" t="s">
        <v>5</v>
      </c>
    </row>
    <row r="4" spans="1:4" x14ac:dyDescent="0.25">
      <c r="A4" s="95" t="s">
        <v>123</v>
      </c>
      <c r="B4" s="6">
        <v>1.84</v>
      </c>
      <c r="C4" s="5">
        <v>0.8</v>
      </c>
      <c r="D4" s="5">
        <v>1</v>
      </c>
    </row>
    <row r="5" spans="1:4" x14ac:dyDescent="0.25">
      <c r="A5" s="95" t="s">
        <v>124</v>
      </c>
      <c r="B5" s="6">
        <v>1.36</v>
      </c>
      <c r="C5" s="5">
        <v>0.8</v>
      </c>
      <c r="D5" s="5">
        <v>1</v>
      </c>
    </row>
    <row r="6" spans="1:4" x14ac:dyDescent="0.25">
      <c r="A6" s="95" t="s">
        <v>125</v>
      </c>
      <c r="B6" s="6">
        <v>1.26</v>
      </c>
      <c r="C6" s="5">
        <v>0.8</v>
      </c>
      <c r="D6" s="5">
        <v>1</v>
      </c>
    </row>
    <row r="7" spans="1:4" x14ac:dyDescent="0.25">
      <c r="A7" s="95" t="s">
        <v>126</v>
      </c>
      <c r="B7" s="6">
        <v>1.42</v>
      </c>
      <c r="C7" s="5">
        <v>0.8</v>
      </c>
      <c r="D7" s="5">
        <v>1</v>
      </c>
    </row>
    <row r="8" spans="1:4" x14ac:dyDescent="0.25">
      <c r="A8" s="95" t="s">
        <v>127</v>
      </c>
      <c r="B8" s="6">
        <v>1.24</v>
      </c>
      <c r="C8" s="5">
        <v>0.8</v>
      </c>
      <c r="D8" s="5">
        <v>1</v>
      </c>
    </row>
    <row r="9" spans="1:4" x14ac:dyDescent="0.25">
      <c r="A9" s="95" t="s">
        <v>128</v>
      </c>
      <c r="B9" s="6">
        <v>1.1200000000000001</v>
      </c>
      <c r="C9" s="5">
        <v>0.8</v>
      </c>
      <c r="D9" s="5">
        <v>1</v>
      </c>
    </row>
    <row r="10" spans="1:4" x14ac:dyDescent="0.25">
      <c r="A10" s="106" t="s">
        <v>129</v>
      </c>
      <c r="B10" s="107">
        <v>1.62</v>
      </c>
      <c r="C10" s="108">
        <v>0.8</v>
      </c>
      <c r="D10" s="108">
        <v>1</v>
      </c>
    </row>
    <row r="11" spans="1:4" x14ac:dyDescent="0.25">
      <c r="A11" s="95" t="s">
        <v>130</v>
      </c>
      <c r="B11" s="109">
        <v>1.84</v>
      </c>
      <c r="C11" s="5">
        <v>0.8</v>
      </c>
      <c r="D11" s="5">
        <v>1.8</v>
      </c>
    </row>
    <row r="12" spans="1:4" x14ac:dyDescent="0.25">
      <c r="A12" s="95" t="s">
        <v>131</v>
      </c>
      <c r="B12" s="109">
        <v>1.61</v>
      </c>
      <c r="C12" s="5">
        <v>0.8</v>
      </c>
      <c r="D12" s="5">
        <v>1.8</v>
      </c>
    </row>
    <row r="13" spans="1:4" x14ac:dyDescent="0.25">
      <c r="A13" s="95" t="s">
        <v>132</v>
      </c>
      <c r="B13" s="109">
        <v>1.62</v>
      </c>
      <c r="C13" s="5">
        <v>0.8</v>
      </c>
      <c r="D13" s="5">
        <v>1.8</v>
      </c>
    </row>
    <row r="14" spans="1:4" x14ac:dyDescent="0.25">
      <c r="A14" s="95" t="s">
        <v>133</v>
      </c>
      <c r="B14" s="109">
        <v>1.62</v>
      </c>
      <c r="C14" s="5">
        <v>0.8</v>
      </c>
      <c r="D14" s="5">
        <v>1.8</v>
      </c>
    </row>
    <row r="15" spans="1:4" x14ac:dyDescent="0.25">
      <c r="A15" s="95" t="s">
        <v>134</v>
      </c>
      <c r="B15" s="109">
        <v>1.6</v>
      </c>
      <c r="C15" s="5">
        <v>0.8</v>
      </c>
      <c r="D15" s="5">
        <v>1.8</v>
      </c>
    </row>
    <row r="16" spans="1:4" x14ac:dyDescent="0.25">
      <c r="A16" s="95" t="s">
        <v>135</v>
      </c>
      <c r="B16" s="109">
        <v>1.6</v>
      </c>
      <c r="C16" s="5">
        <v>0.8</v>
      </c>
      <c r="D16" s="5">
        <v>1.8</v>
      </c>
    </row>
    <row r="17" spans="1:4" x14ac:dyDescent="0.25">
      <c r="A17" s="106" t="s">
        <v>136</v>
      </c>
      <c r="B17" s="107">
        <v>1.62</v>
      </c>
      <c r="C17" s="108">
        <v>0.8</v>
      </c>
      <c r="D17" s="108">
        <v>1.8</v>
      </c>
    </row>
    <row r="18" spans="1:4" x14ac:dyDescent="0.25">
      <c r="A18" s="95" t="s">
        <v>137</v>
      </c>
      <c r="B18" s="109">
        <v>1.84</v>
      </c>
      <c r="C18" s="5">
        <v>0.6</v>
      </c>
      <c r="D18" s="5">
        <v>0.65</v>
      </c>
    </row>
    <row r="19" spans="1:4" x14ac:dyDescent="0.25">
      <c r="A19" s="95" t="s">
        <v>138</v>
      </c>
      <c r="B19" s="109">
        <v>1.61</v>
      </c>
      <c r="C19" s="5">
        <v>0.6</v>
      </c>
      <c r="D19" s="5">
        <v>0.65</v>
      </c>
    </row>
    <row r="20" spans="1:4" x14ac:dyDescent="0.25">
      <c r="A20" s="95" t="s">
        <v>139</v>
      </c>
      <c r="B20" s="109">
        <v>1.62</v>
      </c>
      <c r="C20" s="5">
        <v>0.6</v>
      </c>
      <c r="D20" s="5">
        <v>0.65</v>
      </c>
    </row>
    <row r="21" spans="1:4" x14ac:dyDescent="0.25">
      <c r="A21" s="95" t="s">
        <v>140</v>
      </c>
      <c r="B21" s="109">
        <v>1.62</v>
      </c>
      <c r="C21" s="5">
        <v>0.6</v>
      </c>
      <c r="D21" s="5">
        <v>0.65</v>
      </c>
    </row>
    <row r="22" spans="1:4" x14ac:dyDescent="0.25">
      <c r="A22" s="95" t="s">
        <v>141</v>
      </c>
      <c r="B22" s="109">
        <v>1.6</v>
      </c>
      <c r="C22" s="5">
        <v>0.6</v>
      </c>
      <c r="D22" s="5">
        <v>0.65</v>
      </c>
    </row>
    <row r="23" spans="1:4" x14ac:dyDescent="0.25">
      <c r="A23" s="95" t="s">
        <v>142</v>
      </c>
      <c r="B23" s="109">
        <v>1.6</v>
      </c>
      <c r="C23" s="5">
        <v>0.6</v>
      </c>
      <c r="D23" s="5">
        <v>0.65</v>
      </c>
    </row>
    <row r="24" spans="1:4" x14ac:dyDescent="0.25">
      <c r="A24" s="95" t="s">
        <v>143</v>
      </c>
      <c r="B24" s="36">
        <v>1.62</v>
      </c>
      <c r="C24" s="5">
        <v>0.6</v>
      </c>
      <c r="D24" s="5">
        <v>0.65</v>
      </c>
    </row>
    <row r="25" spans="1:4" x14ac:dyDescent="0.25">
      <c r="C25" s="5"/>
    </row>
    <row r="26" spans="1:4" x14ac:dyDescent="0.25">
      <c r="C26" s="5"/>
    </row>
    <row r="27" spans="1:4" x14ac:dyDescent="0.25">
      <c r="C27" s="5"/>
    </row>
    <row r="28" spans="1:4" x14ac:dyDescent="0.25">
      <c r="C28" s="5"/>
    </row>
    <row r="29" spans="1:4" x14ac:dyDescent="0.25">
      <c r="C29" s="5"/>
    </row>
    <row r="30" spans="1:4" x14ac:dyDescent="0.25">
      <c r="C30" s="5"/>
    </row>
    <row r="31" spans="1:4" x14ac:dyDescent="0.25">
      <c r="C31" s="5"/>
    </row>
    <row r="41" spans="3:3" x14ac:dyDescent="0.25">
      <c r="C41" s="5"/>
    </row>
    <row r="42" spans="3:3" x14ac:dyDescent="0.25">
      <c r="C42" s="5"/>
    </row>
    <row r="43" spans="3:3" x14ac:dyDescent="0.25">
      <c r="C43" s="5"/>
    </row>
    <row r="44" spans="3:3" x14ac:dyDescent="0.25">
      <c r="C44" s="5"/>
    </row>
    <row r="45" spans="3:3" x14ac:dyDescent="0.25">
      <c r="C45" s="5"/>
    </row>
  </sheetData>
  <mergeCells count="1">
    <mergeCell ref="B1:D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0"/>
  <sheetViews>
    <sheetView showGridLines="0" zoomScale="90" zoomScaleNormal="90" workbookViewId="0">
      <pane ySplit="3" topLeftCell="A4" activePane="bottomLeft" state="frozen"/>
      <selection pane="bottomLeft" activeCell="AP78" sqref="AP78"/>
    </sheetView>
  </sheetViews>
  <sheetFormatPr defaultRowHeight="15" x14ac:dyDescent="0.25"/>
  <cols>
    <col min="4" max="4" width="10.28515625" bestFit="1" customWidth="1"/>
    <col min="5" max="6" width="9.5703125" bestFit="1" customWidth="1"/>
    <col min="7" max="7" width="9.42578125" bestFit="1" customWidth="1"/>
    <col min="8" max="9" width="10.5703125" bestFit="1" customWidth="1"/>
    <col min="10" max="11" width="9.42578125" bestFit="1" customWidth="1"/>
    <col min="12" max="13" width="9.42578125" customWidth="1"/>
    <col min="14" max="19" width="9.140625" customWidth="1"/>
    <col min="20" max="20" width="10.7109375" customWidth="1"/>
    <col min="22" max="22" width="20.7109375" customWidth="1"/>
    <col min="25" max="25" width="9.140625" style="77"/>
    <col min="26" max="26" width="10.7109375" customWidth="1"/>
    <col min="27" max="27" width="13.28515625" customWidth="1"/>
    <col min="28" max="28" width="19.42578125" customWidth="1"/>
    <col min="29" max="30" width="12.7109375" customWidth="1"/>
    <col min="31" max="31" width="19" customWidth="1"/>
    <col min="35" max="35" width="18.5703125" customWidth="1"/>
    <col min="36" max="36" width="17.85546875" customWidth="1"/>
    <col min="37" max="37" width="25.42578125" customWidth="1"/>
  </cols>
  <sheetData>
    <row r="1" spans="1:45" x14ac:dyDescent="0.25">
      <c r="A1" s="125" t="s">
        <v>46</v>
      </c>
      <c r="B1" s="125"/>
      <c r="C1" s="127"/>
      <c r="D1" s="116" t="s">
        <v>53</v>
      </c>
      <c r="E1" s="118"/>
      <c r="F1" s="118"/>
      <c r="G1" s="118"/>
      <c r="H1" s="118"/>
      <c r="I1" s="117"/>
      <c r="J1" s="113" t="s">
        <v>45</v>
      </c>
      <c r="K1" s="119"/>
      <c r="L1" s="76" t="s">
        <v>85</v>
      </c>
      <c r="M1" s="68"/>
      <c r="N1" s="68"/>
      <c r="O1" s="43"/>
      <c r="P1" s="43"/>
      <c r="Q1" s="43"/>
      <c r="R1" s="43"/>
      <c r="S1" s="43"/>
      <c r="T1" s="43"/>
      <c r="U1" s="116" t="s">
        <v>77</v>
      </c>
      <c r="V1" s="118"/>
      <c r="W1" s="117"/>
      <c r="X1" s="116" t="s">
        <v>44</v>
      </c>
      <c r="Y1" s="118"/>
      <c r="Z1" s="118"/>
      <c r="AA1" s="118"/>
      <c r="AB1" s="117"/>
      <c r="AC1" s="116" t="s">
        <v>43</v>
      </c>
      <c r="AD1" s="118"/>
      <c r="AE1" s="118"/>
      <c r="AF1" s="116" t="s">
        <v>88</v>
      </c>
      <c r="AG1" s="118"/>
      <c r="AH1" s="118"/>
      <c r="AI1" s="118"/>
      <c r="AJ1" s="116" t="s">
        <v>42</v>
      </c>
      <c r="AK1" s="117"/>
      <c r="AL1" s="81"/>
      <c r="AM1" s="81"/>
      <c r="AN1" s="81"/>
    </row>
    <row r="2" spans="1:45" ht="18.75" x14ac:dyDescent="0.25">
      <c r="A2" s="23" t="s">
        <v>33</v>
      </c>
      <c r="B2" s="23" t="s">
        <v>37</v>
      </c>
      <c r="C2" s="89" t="s">
        <v>100</v>
      </c>
      <c r="D2" s="12" t="s">
        <v>0</v>
      </c>
      <c r="E2" s="3" t="s">
        <v>1</v>
      </c>
      <c r="F2" s="3" t="s">
        <v>2</v>
      </c>
      <c r="G2" s="3" t="s">
        <v>3</v>
      </c>
      <c r="H2" s="3" t="s">
        <v>34</v>
      </c>
      <c r="I2" s="13" t="s">
        <v>35</v>
      </c>
      <c r="J2" s="25" t="s">
        <v>26</v>
      </c>
      <c r="K2" s="26" t="s">
        <v>25</v>
      </c>
      <c r="L2" s="41" t="s">
        <v>83</v>
      </c>
      <c r="M2" s="71" t="s">
        <v>84</v>
      </c>
      <c r="N2" s="69" t="s">
        <v>66</v>
      </c>
      <c r="O2" s="52" t="s">
        <v>67</v>
      </c>
      <c r="P2" s="52" t="s">
        <v>68</v>
      </c>
      <c r="Q2" s="55" t="s">
        <v>69</v>
      </c>
      <c r="R2" s="55" t="s">
        <v>70</v>
      </c>
      <c r="S2" s="55" t="s">
        <v>71</v>
      </c>
      <c r="T2" s="55" t="s">
        <v>72</v>
      </c>
      <c r="U2" s="59" t="s">
        <v>76</v>
      </c>
      <c r="V2" s="62" t="s">
        <v>36</v>
      </c>
      <c r="W2" s="56" t="s">
        <v>78</v>
      </c>
      <c r="X2" s="41" t="s">
        <v>29</v>
      </c>
      <c r="Y2" s="69"/>
      <c r="Z2" s="71" t="s">
        <v>86</v>
      </c>
      <c r="AA2" s="18" t="s">
        <v>41</v>
      </c>
      <c r="AB2" s="13" t="s">
        <v>36</v>
      </c>
      <c r="AC2" s="71" t="s">
        <v>86</v>
      </c>
      <c r="AD2" s="18" t="s">
        <v>41</v>
      </c>
      <c r="AE2" s="13" t="s">
        <v>36</v>
      </c>
      <c r="AF2" s="71" t="s">
        <v>89</v>
      </c>
      <c r="AG2" s="71" t="s">
        <v>90</v>
      </c>
      <c r="AH2" s="71" t="s">
        <v>91</v>
      </c>
      <c r="AI2" s="13" t="s">
        <v>36</v>
      </c>
      <c r="AJ2" s="19" t="s">
        <v>51</v>
      </c>
      <c r="AK2" s="13" t="s">
        <v>36</v>
      </c>
    </row>
    <row r="3" spans="1:45" ht="18.75" x14ac:dyDescent="0.3">
      <c r="A3" s="24" t="s">
        <v>39</v>
      </c>
      <c r="B3" s="24" t="s">
        <v>39</v>
      </c>
      <c r="C3" s="57"/>
      <c r="D3" s="14" t="s">
        <v>31</v>
      </c>
      <c r="E3" s="4" t="s">
        <v>31</v>
      </c>
      <c r="F3" s="4" t="s">
        <v>31</v>
      </c>
      <c r="G3" s="4" t="s">
        <v>32</v>
      </c>
      <c r="H3" s="4" t="s">
        <v>32</v>
      </c>
      <c r="I3" s="15" t="s">
        <v>32</v>
      </c>
      <c r="J3" s="27" t="s">
        <v>5</v>
      </c>
      <c r="K3" s="28" t="s">
        <v>5</v>
      </c>
      <c r="L3" s="79" t="s">
        <v>39</v>
      </c>
      <c r="M3" s="72" t="s">
        <v>5</v>
      </c>
      <c r="N3" s="70" t="s">
        <v>39</v>
      </c>
      <c r="O3" s="24" t="s">
        <v>39</v>
      </c>
      <c r="P3" s="24" t="s">
        <v>39</v>
      </c>
      <c r="Q3" s="54" t="s">
        <v>30</v>
      </c>
      <c r="R3" s="54" t="s">
        <v>30</v>
      </c>
      <c r="S3" s="54" t="s">
        <v>30</v>
      </c>
      <c r="T3" s="60" t="s">
        <v>73</v>
      </c>
      <c r="U3" s="11" t="s">
        <v>31</v>
      </c>
      <c r="V3" s="24" t="s">
        <v>39</v>
      </c>
      <c r="W3" s="15" t="s">
        <v>31</v>
      </c>
      <c r="X3" s="42" t="s">
        <v>30</v>
      </c>
      <c r="Y3" s="70"/>
      <c r="Z3" s="72" t="s">
        <v>5</v>
      </c>
      <c r="AA3" s="11" t="s">
        <v>32</v>
      </c>
      <c r="AB3" s="15" t="s">
        <v>39</v>
      </c>
      <c r="AC3" s="72" t="s">
        <v>5</v>
      </c>
      <c r="AD3" s="11" t="s">
        <v>32</v>
      </c>
      <c r="AE3" s="15" t="s">
        <v>39</v>
      </c>
      <c r="AF3" s="72" t="s">
        <v>5</v>
      </c>
      <c r="AG3" s="72" t="s">
        <v>5</v>
      </c>
      <c r="AH3" s="72" t="s">
        <v>31</v>
      </c>
      <c r="AI3" s="15" t="s">
        <v>39</v>
      </c>
      <c r="AJ3" s="14" t="s">
        <v>31</v>
      </c>
      <c r="AK3" s="15" t="s">
        <v>39</v>
      </c>
    </row>
    <row r="4" spans="1:45" ht="15.75" x14ac:dyDescent="0.25">
      <c r="A4" s="96" t="str">
        <f>MAX!A68</f>
        <v>X</v>
      </c>
      <c r="B4" s="96" t="str">
        <f>MAX!B68</f>
        <v>2.35x</v>
      </c>
      <c r="C4" s="96" t="str">
        <f>MAX!C68</f>
        <v>SISM 1</v>
      </c>
      <c r="D4" s="49">
        <f>MAX!E68</f>
        <v>-160.36800000000002</v>
      </c>
      <c r="E4" s="22">
        <f>MAX!F68</f>
        <v>62.167200000000008</v>
      </c>
      <c r="F4" s="22">
        <f>MAX!G68</f>
        <v>11.955200000000001</v>
      </c>
      <c r="G4" s="22">
        <f>MAX!H68</f>
        <v>71.525919999999999</v>
      </c>
      <c r="H4" s="22">
        <f>MAX!I68</f>
        <v>16.253679999999999</v>
      </c>
      <c r="I4" s="90">
        <f>MAX!J68</f>
        <v>85.248000000000005</v>
      </c>
      <c r="J4" s="96">
        <f>MAX!K68</f>
        <v>0.8</v>
      </c>
      <c r="K4" s="96">
        <f>MAX!L68</f>
        <v>4</v>
      </c>
      <c r="L4" s="78">
        <v>1</v>
      </c>
      <c r="M4" s="21">
        <f>L4*'Caratteristiche CAM'!$F$36</f>
        <v>1E-3</v>
      </c>
      <c r="N4" s="21">
        <f>1-('Caratteristiche CAM'!$C$35^2+(MINA('RInforzo CAM  MAX'!J4:K4))^2)/(3*J4*K4)</f>
        <v>0.89583333333333337</v>
      </c>
      <c r="O4" s="48">
        <f>(1-('Caratteristiche CAM'!$C$36/(2*MIN('Caratteristiche CAM'!$C$35,MINA('RInforzo CAM  MAX'!J4:K4))))^2)</f>
        <v>0.9375</v>
      </c>
      <c r="P4" s="73">
        <f>4*M4/((MAX(MIN(J4:K4),'Caratteristiche CAM'!$C$35))*'Caratteristiche CAM'!$C$36)*'Caratteristiche CAM'!$F$35</f>
        <v>3.1666666666666665E-4</v>
      </c>
      <c r="Q4" s="96">
        <f>0.5*P4*'Caratteristiche CAM'!$H$54</f>
        <v>36.190476190476183</v>
      </c>
      <c r="R4" s="96">
        <f t="shared" ref="R4:R5" si="0">N4*O4*Q4</f>
        <v>30.39434523809523</v>
      </c>
      <c r="S4" s="96">
        <f>'Caratteristiche Materiale'!$N$4+'Caratteristiche CAM'!$Q$71*'RInforzo CAM  MAX'!R4</f>
        <v>641.08258928571433</v>
      </c>
      <c r="T4" s="58" t="str">
        <f>IF(S4&gt;2*'Caratteristiche Materiale'!$N$4,"error","OK")</f>
        <v>OK</v>
      </c>
      <c r="U4" s="96">
        <f t="shared" ref="U4:U5" si="1">1/1.1*S4*J4*K4</f>
        <v>1864.9675324675327</v>
      </c>
      <c r="V4" s="63" t="str">
        <f t="shared" ref="V4:V5" si="2">IF(U4&gt;=ABS(D4), "verificato", "NON VERIFICATO")</f>
        <v>verificato</v>
      </c>
      <c r="W4" s="64">
        <f>0.0035+0.015*(R4/'Caratteristiche Materiale'!$N$4)</f>
        <v>4.2815688775510201E-3</v>
      </c>
      <c r="X4" s="96">
        <f t="shared" ref="X4" si="3">-ABS(D4/(J4*K4))</f>
        <v>-50.115000000000002</v>
      </c>
      <c r="Y4" s="96">
        <f>IF(ABS(X4)&lt;('Caratteristiche Materiale'!$N$4-'Caratteristiche Materiale'!$N$4*0.4),-(((2*M4*'Caratteristiche CAM'!$F$35)/'Caratteristiche CAM'!$C$35*'Caratteristiche CAM'!$H$56*MAX(J4:K4))/(J4*K4)),0)</f>
        <v>-2.7142857142857144</v>
      </c>
      <c r="Z4" s="48">
        <f>(ABS(X4+Y4)*J4*K4+((2*'Caratteristiche CAM'!$F$35*'Caratteristiche CAM'!$F$36*'RInforzo CAM  MAX'!L4)/'Caratteristiche CAM'!$C$35)*MAX('RInforzo CAM  MAX'!J4:K4)*'Caratteristiche CAM'!$H$54)/((0.8*(0.85*'RInforzo CAM  MAX'!S4)*MIN('RInforzo CAM  MAX'!J4:K4)+((2*'Caratteristiche CAM'!$F$35*'Caratteristiche CAM'!$F$36*'RInforzo CAM  MAX'!L4)/'Caratteristiche CAM'!$C$35)*'Caratteristiche CAM'!$H$54))</f>
        <v>0.62484245799289495</v>
      </c>
      <c r="AA4" s="96">
        <f>0.85*S4*0.8*Z4*MIN(J4:K4)*(MAX(J4:K4)/2-0.4*Z4)+((2*'Caratteristiche CAM'!$F$35*'Caratteristiche CAM'!$F$36*'RInforzo CAM  MAX'!L4)/'Caratteristiche CAM'!$C$35)*'Caratteristiche CAM'!$H$54*(MAX('RInforzo CAM  MAX'!J4:K4)-'RInforzo CAM  MAX'!Z4)*'RInforzo CAM  MAX'!Z4/2</f>
        <v>396.62644438048829</v>
      </c>
      <c r="AB4" s="61" t="str">
        <f t="shared" ref="AB4:AB35" si="4">IF(AA4&gt;=ABS((IF(A4="Y",H4,I4))), "verificato", "NON VERIFICATO")</f>
        <v>verificato</v>
      </c>
      <c r="AC4" s="48">
        <f>ABS(D4)/(0.85*'Caratteristiche Materiale'!$N$4*MAX('RInforzo CAM  MAX'!J4:K4))+('Caratteristiche CAM'!$F$35*'Caratteristiche CAM'!$F$36*'RInforzo CAM  MAX'!L4*'Caratteristiche CAM'!$H$54/('Caratteristiche CAM'!$C$35*0.85*'Caratteristiche Materiale'!$N$4*MAX('RInforzo CAM  MAX'!J4:K4)))</f>
        <v>8.4507274909963986E-2</v>
      </c>
      <c r="AD4" s="96">
        <f>('Caratteristiche CAM'!$F$35*'Caratteristiche CAM'!$F$36*'RInforzo CAM  MAX'!L4*'Caratteristiche CAM'!$H$54/('Caratteristiche CAM'!$C$35))*MIN(J4:K4)/2+0.85*'Caratteristiche Materiale'!$N$4*MAX('RInforzo CAM  MAX'!J4:K4)*AC4*(MIN(J4:K4)-0.4*AC4)</f>
        <v>131.31454053896579</v>
      </c>
      <c r="AE4" s="74" t="str">
        <f t="shared" ref="AE4:AE35" si="5">IF(AD4&gt;=ABS((IF(A4="Y",I4,H4))), "verificato", "NON VERIFICATO")</f>
        <v>verificato</v>
      </c>
      <c r="AF4" s="82">
        <f t="shared" ref="AF4:AF5" si="6">(MAX(J4:K4)+Z4)/2</f>
        <v>2.3124212289964476</v>
      </c>
      <c r="AG4" s="96">
        <f>'Caratteristiche Materiale'!$N$5+0.4*ABS(X4)</f>
        <v>30.879333333333339</v>
      </c>
      <c r="AH4" s="96">
        <f>AF4*MIN(J4:K4)*AG4+0.6*AF4*L4*M4*'Caratteristiche CAM'!$F$35*'Caratteristiche CAM'!$H$54/'Caratteristiche CAM'!$C$36</f>
        <v>77.209850853089549</v>
      </c>
      <c r="AI4" s="83" t="str">
        <f t="shared" ref="AI4:AI35" si="7">IF(AH4&gt;=ABS((IF(A4="Y",F4,E4))), "verificato", "NON VERIFICATO")</f>
        <v>verificato</v>
      </c>
      <c r="AJ4" s="6">
        <f>MAX!W68+0.6*AF4*L4*M4*'Caratteristiche CAM'!$F$35*'Caratteristiche CAM'!$H$54/'Caratteristiche CAM'!$C$36</f>
        <v>90.142581048520199</v>
      </c>
      <c r="AK4" s="84" t="str">
        <f t="shared" ref="AK4:AK35" si="8">IF(AH4&gt;=ABS((IF(A4="Y",F4,E4))), "verificato", "NON VERIFICATO")</f>
        <v>verificato</v>
      </c>
      <c r="AL4" s="37">
        <f t="shared" ref="AL4:AL35" si="9">AJ4/ABS((IF(A4="Y",F4,E4))) *100</f>
        <v>145.00022688575356</v>
      </c>
      <c r="AM4" s="95" t="s">
        <v>52</v>
      </c>
      <c r="AN4" s="37">
        <f t="shared" ref="AN4:AN35" si="10">AH4/ABS((IF(A4="Y",F4,E4))) *100</f>
        <v>124.19708600852144</v>
      </c>
      <c r="AO4" s="95" t="s">
        <v>52</v>
      </c>
      <c r="AP4" s="91">
        <f t="shared" ref="AP4:AP35" si="11">AD4/ABS((IF(A4="Y",I4,H4)))*100</f>
        <v>807.90652048622712</v>
      </c>
      <c r="AQ4" s="95" t="s">
        <v>52</v>
      </c>
      <c r="AR4" s="37">
        <f t="shared" ref="AR4:AR35" si="12">AA4/ABS((IF(A4="Y",H4,I4)))*100</f>
        <v>465.26187638476949</v>
      </c>
      <c r="AS4" s="95" t="s">
        <v>52</v>
      </c>
    </row>
    <row r="5" spans="1:45" ht="15.75" x14ac:dyDescent="0.25">
      <c r="A5" s="96" t="str">
        <f>MAX!A69</f>
        <v>X</v>
      </c>
      <c r="B5" s="96" t="str">
        <f>MAX!B69</f>
        <v>2.35x</v>
      </c>
      <c r="C5" s="96" t="str">
        <f>MAX!C69</f>
        <v>SISM 2</v>
      </c>
      <c r="D5" s="49">
        <f>MAX!E69</f>
        <v>-250.7056</v>
      </c>
      <c r="E5" s="22">
        <f>MAX!F69</f>
        <v>87.096000000000004</v>
      </c>
      <c r="F5" s="22">
        <f>MAX!G69</f>
        <v>11.511200000000001</v>
      </c>
      <c r="G5" s="22">
        <f>MAX!H69</f>
        <v>131.07447999999999</v>
      </c>
      <c r="H5" s="22">
        <f>MAX!I69</f>
        <v>23.545760000000001</v>
      </c>
      <c r="I5" s="90">
        <f>MAX!J69</f>
        <v>109.60984000000002</v>
      </c>
      <c r="J5" s="96">
        <f>MAX!K69</f>
        <v>0.8</v>
      </c>
      <c r="K5" s="96">
        <f>MAX!L69</f>
        <v>4</v>
      </c>
      <c r="L5" s="78">
        <v>1</v>
      </c>
      <c r="M5" s="21">
        <f>L5*'Caratteristiche CAM'!$F$36</f>
        <v>1E-3</v>
      </c>
      <c r="N5" s="21">
        <f>1-('Caratteristiche CAM'!$C$35^2+(MINA('RInforzo CAM  MAX'!J5:K5))^2)/(3*J5*K5)</f>
        <v>0.89583333333333337</v>
      </c>
      <c r="O5" s="48">
        <f>(1-('Caratteristiche CAM'!$C$36/(2*MIN('Caratteristiche CAM'!$C$35,MINA('RInforzo CAM  MAX'!J5:K5))))^2)</f>
        <v>0.9375</v>
      </c>
      <c r="P5" s="73">
        <f>4*M5/((MAX(MIN(J5:K5),'Caratteristiche CAM'!$C$35))*'Caratteristiche CAM'!$C$36)*'Caratteristiche CAM'!$F$35</f>
        <v>3.1666666666666665E-4</v>
      </c>
      <c r="Q5" s="96">
        <f>0.5*P5*'Caratteristiche CAM'!$H$54</f>
        <v>36.190476190476183</v>
      </c>
      <c r="R5" s="96">
        <f t="shared" si="0"/>
        <v>30.39434523809523</v>
      </c>
      <c r="S5" s="96">
        <f>'Caratteristiche Materiale'!$N$4+'Caratteristiche CAM'!$Q$71*'RInforzo CAM  MAX'!R5</f>
        <v>641.08258928571433</v>
      </c>
      <c r="T5" s="58" t="str">
        <f>IF(S5&gt;2*'Caratteristiche Materiale'!$N$4,"error","OK")</f>
        <v>OK</v>
      </c>
      <c r="U5" s="96">
        <f t="shared" si="1"/>
        <v>1864.9675324675327</v>
      </c>
      <c r="V5" s="63" t="str">
        <f t="shared" si="2"/>
        <v>verificato</v>
      </c>
      <c r="W5" s="64">
        <f>0.0035+0.015*(R5/'Caratteristiche Materiale'!$N$4)</f>
        <v>4.2815688775510201E-3</v>
      </c>
      <c r="X5" s="96">
        <f t="shared" ref="X5:X67" si="13">-ABS(D5/(J5*K5))</f>
        <v>-78.345500000000001</v>
      </c>
      <c r="Y5" s="96">
        <f>IF(ABS(X5)&lt;('Caratteristiche Materiale'!$N$4-'Caratteristiche Materiale'!$N$4*0.4),-(((2*M5*'Caratteristiche CAM'!$F$35)/'Caratteristiche CAM'!$C$35*'Caratteristiche CAM'!$H$56*MAX(J5:K5))/(J5*K5)),0)</f>
        <v>-2.7142857142857144</v>
      </c>
      <c r="Z5" s="48">
        <f>(ABS(X5+Y5)*J5*K5+((2*'Caratteristiche CAM'!$F$35*'Caratteristiche CAM'!$F$36*'RInforzo CAM  MAX'!L5)/'Caratteristiche CAM'!$C$35)*MAX('RInforzo CAM  MAX'!J5:K5)*'Caratteristiche CAM'!$H$54)/((0.8*(0.85*'RInforzo CAM  MAX'!S5)*MIN('RInforzo CAM  MAX'!J5:K5)+((2*'Caratteristiche CAM'!$F$35*'Caratteristiche CAM'!$F$36*'RInforzo CAM  MAX'!L5)/'Caratteristiche CAM'!$C$35)*'Caratteristiche CAM'!$H$54))</f>
        <v>0.87355212938584892</v>
      </c>
      <c r="AA5" s="96">
        <f>0.85*S5*0.8*Z5*MIN(J5:K5)*(MAX(J5:K5)/2-0.4*Z5)+((2*'Caratteristiche CAM'!$F$35*'Caratteristiche CAM'!$F$36*'RInforzo CAM  MAX'!L5)/'Caratteristiche CAM'!$C$35)*'Caratteristiche CAM'!$H$54*(MAX('RInforzo CAM  MAX'!J5:K5)-'RInforzo CAM  MAX'!Z5)*'RInforzo CAM  MAX'!Z5/2</f>
        <v>522.61761875103582</v>
      </c>
      <c r="AB5" s="61" t="str">
        <f t="shared" si="4"/>
        <v>verificato</v>
      </c>
      <c r="AC5" s="48">
        <f>ABS(D5)/(0.85*'Caratteristiche Materiale'!$N$4*MAX('RInforzo CAM  MAX'!J5:K5))+('Caratteristiche CAM'!$F$35*'Caratteristiche CAM'!$F$36*'RInforzo CAM  MAX'!L5*'Caratteristiche CAM'!$H$54/('Caratteristiche CAM'!$C$35*0.85*'Caratteristiche Materiale'!$N$4*MAX('RInforzo CAM  MAX'!J5:K5)))</f>
        <v>0.13005564465786315</v>
      </c>
      <c r="AD5" s="96">
        <f>('Caratteristiche CAM'!$F$35*'Caratteristiche CAM'!$F$36*'RInforzo CAM  MAX'!L5*'Caratteristiche CAM'!$H$54/('Caratteristiche CAM'!$C$35))*MIN(J5:K5)/2+0.85*'Caratteristiche Materiale'!$N$4*MAX('RInforzo CAM  MAX'!J5:K5)*AC5*(MIN(J5:K5)-0.4*AC5)</f>
        <v>195.83138085786553</v>
      </c>
      <c r="AE5" s="74" t="str">
        <f t="shared" si="5"/>
        <v>verificato</v>
      </c>
      <c r="AF5" s="82">
        <f t="shared" si="6"/>
        <v>2.4367760646929244</v>
      </c>
      <c r="AG5" s="96">
        <f>'Caratteristiche Materiale'!$N$5+0.4*ABS(X5)</f>
        <v>42.171533333333336</v>
      </c>
      <c r="AH5" s="96">
        <f>AF5*MIN(J5:K5)*AG5+0.6*AF5*L5*M5*'Caratteristiche CAM'!$F$35*'Caratteristiche CAM'!$H$54/'Caratteristiche CAM'!$C$36</f>
        <v>103.37520710664316</v>
      </c>
      <c r="AI5" s="83" t="str">
        <f t="shared" si="7"/>
        <v>verificato</v>
      </c>
      <c r="AJ5" s="6">
        <f>MAX!W69+0.6*AF5*L5*M5*'Caratteristiche CAM'!$F$35*'Caratteristiche CAM'!$H$54/'Caratteristiche CAM'!$C$36</f>
        <v>104.80641491059865</v>
      </c>
      <c r="AK5" s="84" t="str">
        <f t="shared" si="8"/>
        <v>verificato</v>
      </c>
      <c r="AL5" s="37">
        <f t="shared" si="9"/>
        <v>120.33436083241324</v>
      </c>
      <c r="AM5" s="95" t="s">
        <v>52</v>
      </c>
      <c r="AN5" s="37">
        <f t="shared" si="10"/>
        <v>118.69110763599149</v>
      </c>
      <c r="AO5" s="95" t="s">
        <v>52</v>
      </c>
      <c r="AP5" s="91">
        <f t="shared" si="11"/>
        <v>831.70549966476131</v>
      </c>
      <c r="AQ5" s="95" t="s">
        <v>52</v>
      </c>
      <c r="AR5" s="37">
        <f t="shared" si="12"/>
        <v>476.79808560165372</v>
      </c>
      <c r="AS5" s="95" t="s">
        <v>52</v>
      </c>
    </row>
    <row r="6" spans="1:45" ht="15.75" x14ac:dyDescent="0.25">
      <c r="A6" s="96" t="str">
        <f>MAX!A70</f>
        <v>X</v>
      </c>
      <c r="B6" s="96" t="str">
        <f>MAX!B70</f>
        <v>2.35x</v>
      </c>
      <c r="C6" s="96" t="str">
        <f>MAX!C70</f>
        <v>SISM 3</v>
      </c>
      <c r="D6" s="49">
        <f>MAX!E70</f>
        <v>-160.36800000000002</v>
      </c>
      <c r="E6" s="22">
        <f>MAX!F70</f>
        <v>62.167200000000008</v>
      </c>
      <c r="F6" s="22">
        <f>MAX!G70</f>
        <v>11.955200000000001</v>
      </c>
      <c r="G6" s="22">
        <f>MAX!H70</f>
        <v>71.525919999999999</v>
      </c>
      <c r="H6" s="22">
        <f>MAX!I70</f>
        <v>16.253679999999999</v>
      </c>
      <c r="I6" s="90">
        <f>MAX!J70</f>
        <v>85.248000000000005</v>
      </c>
      <c r="J6" s="96">
        <f>MAX!K70</f>
        <v>0.8</v>
      </c>
      <c r="K6" s="96">
        <f>MAX!L70</f>
        <v>4</v>
      </c>
      <c r="L6" s="78">
        <v>1</v>
      </c>
      <c r="M6" s="21">
        <f>L6*'Caratteristiche CAM'!$F$36</f>
        <v>1E-3</v>
      </c>
      <c r="N6" s="21">
        <f>1-('Caratteristiche CAM'!$C$35^2+(MINA('RInforzo CAM  MAX'!J6:K6))^2)/(3*J6*K6)</f>
        <v>0.89583333333333337</v>
      </c>
      <c r="O6" s="48">
        <f>(1-('Caratteristiche CAM'!$C$36/(2*MIN('Caratteristiche CAM'!$C$35,MINA('RInforzo CAM  MAX'!J6:K6))))^2)</f>
        <v>0.9375</v>
      </c>
      <c r="P6" s="73">
        <f>4*M6/((MAX(MIN(J6:K6),'Caratteristiche CAM'!$C$35))*'Caratteristiche CAM'!$C$36)*'Caratteristiche CAM'!$F$35</f>
        <v>3.1666666666666665E-4</v>
      </c>
      <c r="Q6" s="96">
        <f>0.5*P6*'Caratteristiche CAM'!$H$54</f>
        <v>36.190476190476183</v>
      </c>
      <c r="R6" s="96">
        <f t="shared" ref="R6:R67" si="14">N6*O6*Q6</f>
        <v>30.39434523809523</v>
      </c>
      <c r="S6" s="96">
        <f>'Caratteristiche Materiale'!$N$4+'Caratteristiche CAM'!$Q$71*'RInforzo CAM  MAX'!R6</f>
        <v>641.08258928571433</v>
      </c>
      <c r="T6" s="58" t="str">
        <f>IF(S6&gt;2*'Caratteristiche Materiale'!$N$4,"error","OK")</f>
        <v>OK</v>
      </c>
      <c r="U6" s="96">
        <f t="shared" ref="U6:U67" si="15">1/1.1*S6*J6*K6</f>
        <v>1864.9675324675327</v>
      </c>
      <c r="V6" s="63" t="str">
        <f t="shared" ref="V6:V67" si="16">IF(U6&gt;=ABS(D6), "verificato", "NON VERIFICATO")</f>
        <v>verificato</v>
      </c>
      <c r="W6" s="64">
        <f>0.0035+0.015*(R6/'Caratteristiche Materiale'!$N$4)</f>
        <v>4.2815688775510201E-3</v>
      </c>
      <c r="X6" s="96">
        <f t="shared" si="13"/>
        <v>-50.115000000000002</v>
      </c>
      <c r="Y6" s="96">
        <f>IF(ABS(X6)&lt;('Caratteristiche Materiale'!$N$4-'Caratteristiche Materiale'!$N$4*0.4),-(((2*M6*'Caratteristiche CAM'!$F$35)/'Caratteristiche CAM'!$C$35*'Caratteristiche CAM'!$H$56*MAX(J6:K6))/(J6*K6)),0)</f>
        <v>-2.7142857142857144</v>
      </c>
      <c r="Z6" s="48">
        <f>(ABS(X6+Y6)*J6*K6+((2*'Caratteristiche CAM'!$F$35*'Caratteristiche CAM'!$F$36*'RInforzo CAM  MAX'!L6)/'Caratteristiche CAM'!$C$35)*MAX('RInforzo CAM  MAX'!J6:K6)*'Caratteristiche CAM'!$H$54)/((0.8*(0.85*'RInforzo CAM  MAX'!S6)*MIN('RInforzo CAM  MAX'!J6:K6)+((2*'Caratteristiche CAM'!$F$35*'Caratteristiche CAM'!$F$36*'RInforzo CAM  MAX'!L6)/'Caratteristiche CAM'!$C$35)*'Caratteristiche CAM'!$H$54))</f>
        <v>0.62484245799289495</v>
      </c>
      <c r="AA6" s="96">
        <f>0.85*S6*0.8*Z6*MIN(J6:K6)*(MAX(J6:K6)/2-0.4*Z6)+((2*'Caratteristiche CAM'!$F$35*'Caratteristiche CAM'!$F$36*'RInforzo CAM  MAX'!L6)/'Caratteristiche CAM'!$C$35)*'Caratteristiche CAM'!$H$54*(MAX('RInforzo CAM  MAX'!J6:K6)-'RInforzo CAM  MAX'!Z6)*'RInforzo CAM  MAX'!Z6/2</f>
        <v>396.62644438048829</v>
      </c>
      <c r="AB6" s="61" t="str">
        <f t="shared" si="4"/>
        <v>verificato</v>
      </c>
      <c r="AC6" s="48">
        <f>ABS(D6)/(0.85*'Caratteristiche Materiale'!$N$4*MAX('RInforzo CAM  MAX'!J6:K6))+('Caratteristiche CAM'!$F$35*'Caratteristiche CAM'!$F$36*'RInforzo CAM  MAX'!L6*'Caratteristiche CAM'!$H$54/('Caratteristiche CAM'!$C$35*0.85*'Caratteristiche Materiale'!$N$4*MAX('RInforzo CAM  MAX'!J6:K6)))</f>
        <v>8.4507274909963986E-2</v>
      </c>
      <c r="AD6" s="96">
        <f>('Caratteristiche CAM'!$F$35*'Caratteristiche CAM'!$F$36*'RInforzo CAM  MAX'!L6*'Caratteristiche CAM'!$H$54/('Caratteristiche CAM'!$C$35))*MIN(J6:K6)/2+0.85*'Caratteristiche Materiale'!$N$4*MAX('RInforzo CAM  MAX'!J6:K6)*AC6*(MIN(J6:K6)-0.4*AC6)</f>
        <v>131.31454053896579</v>
      </c>
      <c r="AE6" s="74" t="str">
        <f t="shared" si="5"/>
        <v>verificato</v>
      </c>
      <c r="AF6" s="82">
        <f t="shared" ref="AF6:AF67" si="17">(MAX(J6:K6)+Z6)/2</f>
        <v>2.3124212289964476</v>
      </c>
      <c r="AG6" s="96">
        <f>'Caratteristiche Materiale'!$N$5+0.4*ABS(X6)</f>
        <v>30.879333333333339</v>
      </c>
      <c r="AH6" s="96">
        <f>AF6*MIN(J6:K6)*AG6+0.6*AF6*L6*M6*'Caratteristiche CAM'!$F$35*'Caratteristiche CAM'!$H$54/'Caratteristiche CAM'!$C$36</f>
        <v>77.209850853089549</v>
      </c>
      <c r="AI6" s="83" t="str">
        <f t="shared" si="7"/>
        <v>verificato</v>
      </c>
      <c r="AJ6" s="6">
        <f>MAX!W70+0.6*AF6*L6*M6*'Caratteristiche CAM'!$F$35*'Caratteristiche CAM'!$H$54/'Caratteristiche CAM'!$C$36</f>
        <v>90.142581048520199</v>
      </c>
      <c r="AK6" s="84" t="str">
        <f t="shared" si="8"/>
        <v>verificato</v>
      </c>
      <c r="AL6" s="37">
        <f t="shared" si="9"/>
        <v>145.00022688575356</v>
      </c>
      <c r="AM6" s="95" t="s">
        <v>52</v>
      </c>
      <c r="AN6" s="37">
        <f t="shared" si="10"/>
        <v>124.19708600852144</v>
      </c>
      <c r="AO6" s="95" t="s">
        <v>52</v>
      </c>
      <c r="AP6" s="91">
        <f t="shared" si="11"/>
        <v>807.90652048622712</v>
      </c>
      <c r="AQ6" s="95" t="s">
        <v>52</v>
      </c>
      <c r="AR6" s="37">
        <f t="shared" si="12"/>
        <v>465.26187638476949</v>
      </c>
      <c r="AS6" s="95" t="s">
        <v>52</v>
      </c>
    </row>
    <row r="7" spans="1:45" ht="15.75" x14ac:dyDescent="0.25">
      <c r="A7" s="96" t="str">
        <f>MAX!A71</f>
        <v>X</v>
      </c>
      <c r="B7" s="96" t="str">
        <f>MAX!B71</f>
        <v>2.35x</v>
      </c>
      <c r="C7" s="96" t="str">
        <f>MAX!C71</f>
        <v>SISM 4</v>
      </c>
      <c r="D7" s="49">
        <f>MAX!E71</f>
        <v>-160.36800000000002</v>
      </c>
      <c r="E7" s="22">
        <f>MAX!F71</f>
        <v>62.167200000000008</v>
      </c>
      <c r="F7" s="22">
        <f>MAX!G71</f>
        <v>11.955200000000001</v>
      </c>
      <c r="G7" s="22">
        <f>MAX!H71</f>
        <v>71.525919999999999</v>
      </c>
      <c r="H7" s="22">
        <f>MAX!I71</f>
        <v>16.253679999999999</v>
      </c>
      <c r="I7" s="90">
        <f>MAX!J71</f>
        <v>85.248000000000005</v>
      </c>
      <c r="J7" s="96">
        <f>MAX!K71</f>
        <v>0.8</v>
      </c>
      <c r="K7" s="96">
        <f>MAX!L71</f>
        <v>4</v>
      </c>
      <c r="L7" s="78">
        <v>1</v>
      </c>
      <c r="M7" s="21">
        <f>L7*'Caratteristiche CAM'!$F$36</f>
        <v>1E-3</v>
      </c>
      <c r="N7" s="21">
        <f>1-('Caratteristiche CAM'!$C$35^2+(MINA('RInforzo CAM  MAX'!J7:K7))^2)/(3*J7*K7)</f>
        <v>0.89583333333333337</v>
      </c>
      <c r="O7" s="48">
        <f>(1-('Caratteristiche CAM'!$C$36/(2*MIN('Caratteristiche CAM'!$C$35,MINA('RInforzo CAM  MAX'!J7:K7))))^2)</f>
        <v>0.9375</v>
      </c>
      <c r="P7" s="73">
        <f>4*M7/((MAX(MIN(J7:K7),'Caratteristiche CAM'!$C$35))*'Caratteristiche CAM'!$C$36)*'Caratteristiche CAM'!$F$35</f>
        <v>3.1666666666666665E-4</v>
      </c>
      <c r="Q7" s="96">
        <f>0.5*P7*'Caratteristiche CAM'!$H$54</f>
        <v>36.190476190476183</v>
      </c>
      <c r="R7" s="96">
        <f t="shared" si="14"/>
        <v>30.39434523809523</v>
      </c>
      <c r="S7" s="96">
        <f>'Caratteristiche Materiale'!$N$4+'Caratteristiche CAM'!$Q$71*'RInforzo CAM  MAX'!R7</f>
        <v>641.08258928571433</v>
      </c>
      <c r="T7" s="58" t="str">
        <f>IF(S7&gt;2*'Caratteristiche Materiale'!$N$4,"error","OK")</f>
        <v>OK</v>
      </c>
      <c r="U7" s="96">
        <f t="shared" si="15"/>
        <v>1864.9675324675327</v>
      </c>
      <c r="V7" s="63" t="str">
        <f t="shared" si="16"/>
        <v>verificato</v>
      </c>
      <c r="W7" s="64">
        <f>0.0035+0.015*(R7/'Caratteristiche Materiale'!$N$4)</f>
        <v>4.2815688775510201E-3</v>
      </c>
      <c r="X7" s="96">
        <f t="shared" si="13"/>
        <v>-50.115000000000002</v>
      </c>
      <c r="Y7" s="96">
        <f>IF(ABS(X7)&lt;('Caratteristiche Materiale'!$N$4-'Caratteristiche Materiale'!$N$4*0.4),-(((2*M7*'Caratteristiche CAM'!$F$35)/'Caratteristiche CAM'!$C$35*'Caratteristiche CAM'!$H$56*MAX(J7:K7))/(J7*K7)),0)</f>
        <v>-2.7142857142857144</v>
      </c>
      <c r="Z7" s="48">
        <f>(ABS(X7+Y7)*J7*K7+((2*'Caratteristiche CAM'!$F$35*'Caratteristiche CAM'!$F$36*'RInforzo CAM  MAX'!L7)/'Caratteristiche CAM'!$C$35)*MAX('RInforzo CAM  MAX'!J7:K7)*'Caratteristiche CAM'!$H$54)/((0.8*(0.85*'RInforzo CAM  MAX'!S7)*MIN('RInforzo CAM  MAX'!J7:K7)+((2*'Caratteristiche CAM'!$F$35*'Caratteristiche CAM'!$F$36*'RInforzo CAM  MAX'!L7)/'Caratteristiche CAM'!$C$35)*'Caratteristiche CAM'!$H$54))</f>
        <v>0.62484245799289495</v>
      </c>
      <c r="AA7" s="96">
        <f>0.85*S7*0.8*Z7*MIN(J7:K7)*(MAX(J7:K7)/2-0.4*Z7)+((2*'Caratteristiche CAM'!$F$35*'Caratteristiche CAM'!$F$36*'RInforzo CAM  MAX'!L7)/'Caratteristiche CAM'!$C$35)*'Caratteristiche CAM'!$H$54*(MAX('RInforzo CAM  MAX'!J7:K7)-'RInforzo CAM  MAX'!Z7)*'RInforzo CAM  MAX'!Z7/2</f>
        <v>396.62644438048829</v>
      </c>
      <c r="AB7" s="61" t="str">
        <f t="shared" si="4"/>
        <v>verificato</v>
      </c>
      <c r="AC7" s="48">
        <f>ABS(D7)/(0.85*'Caratteristiche Materiale'!$N$4*MAX('RInforzo CAM  MAX'!J7:K7))+('Caratteristiche CAM'!$F$35*'Caratteristiche CAM'!$F$36*'RInforzo CAM  MAX'!L7*'Caratteristiche CAM'!$H$54/('Caratteristiche CAM'!$C$35*0.85*'Caratteristiche Materiale'!$N$4*MAX('RInforzo CAM  MAX'!J7:K7)))</f>
        <v>8.4507274909963986E-2</v>
      </c>
      <c r="AD7" s="96">
        <f>('Caratteristiche CAM'!$F$35*'Caratteristiche CAM'!$F$36*'RInforzo CAM  MAX'!L7*'Caratteristiche CAM'!$H$54/('Caratteristiche CAM'!$C$35))*MIN(J7:K7)/2+0.85*'Caratteristiche Materiale'!$N$4*MAX('RInforzo CAM  MAX'!J7:K7)*AC7*(MIN(J7:K7)-0.4*AC7)</f>
        <v>131.31454053896579</v>
      </c>
      <c r="AE7" s="74" t="str">
        <f t="shared" si="5"/>
        <v>verificato</v>
      </c>
      <c r="AF7" s="82">
        <f t="shared" si="17"/>
        <v>2.3124212289964476</v>
      </c>
      <c r="AG7" s="96">
        <f>'Caratteristiche Materiale'!$N$5+0.4*ABS(X7)</f>
        <v>30.879333333333339</v>
      </c>
      <c r="AH7" s="96">
        <f>AF7*MIN(J7:K7)*AG7+0.6*AF7*L7*M7*'Caratteristiche CAM'!$F$35*'Caratteristiche CAM'!$H$54/'Caratteristiche CAM'!$C$36</f>
        <v>77.209850853089549</v>
      </c>
      <c r="AI7" s="83" t="str">
        <f t="shared" si="7"/>
        <v>verificato</v>
      </c>
      <c r="AJ7" s="6">
        <f>MAX!W71+0.6*AF7*L7*M7*'Caratteristiche CAM'!$F$35*'Caratteristiche CAM'!$H$54/'Caratteristiche CAM'!$C$36</f>
        <v>90.142581048520199</v>
      </c>
      <c r="AK7" s="84" t="str">
        <f t="shared" si="8"/>
        <v>verificato</v>
      </c>
      <c r="AL7" s="37">
        <f t="shared" si="9"/>
        <v>145.00022688575356</v>
      </c>
      <c r="AM7" s="95" t="s">
        <v>52</v>
      </c>
      <c r="AN7" s="37">
        <f t="shared" si="10"/>
        <v>124.19708600852144</v>
      </c>
      <c r="AO7" s="95" t="s">
        <v>52</v>
      </c>
      <c r="AP7" s="91">
        <f t="shared" si="11"/>
        <v>807.90652048622712</v>
      </c>
      <c r="AQ7" s="95" t="s">
        <v>52</v>
      </c>
      <c r="AR7" s="37">
        <f t="shared" si="12"/>
        <v>465.26187638476949</v>
      </c>
      <c r="AS7" s="95" t="s">
        <v>52</v>
      </c>
    </row>
    <row r="8" spans="1:45" ht="15.75" x14ac:dyDescent="0.25">
      <c r="A8" s="96" t="str">
        <f>MAX!A72</f>
        <v>X</v>
      </c>
      <c r="B8" s="96" t="str">
        <f>MAX!B72</f>
        <v>2.35x</v>
      </c>
      <c r="C8" s="96" t="str">
        <f>MAX!C72</f>
        <v>SISM 5</v>
      </c>
      <c r="D8" s="49">
        <f>MAX!E72</f>
        <v>-160.36800000000002</v>
      </c>
      <c r="E8" s="22">
        <f>MAX!F72</f>
        <v>62.167200000000008</v>
      </c>
      <c r="F8" s="22">
        <f>MAX!G72</f>
        <v>11.955200000000001</v>
      </c>
      <c r="G8" s="22">
        <f>MAX!H72</f>
        <v>71.525919999999999</v>
      </c>
      <c r="H8" s="22">
        <f>MAX!I72</f>
        <v>16.253679999999999</v>
      </c>
      <c r="I8" s="90">
        <f>MAX!J72</f>
        <v>85.248000000000005</v>
      </c>
      <c r="J8" s="96">
        <f>MAX!K72</f>
        <v>0.8</v>
      </c>
      <c r="K8" s="96">
        <f>MAX!L72</f>
        <v>4</v>
      </c>
      <c r="L8" s="78">
        <v>1</v>
      </c>
      <c r="M8" s="21">
        <f>L8*'Caratteristiche CAM'!$F$36</f>
        <v>1E-3</v>
      </c>
      <c r="N8" s="21">
        <f>1-('Caratteristiche CAM'!$C$35^2+(MINA('RInforzo CAM  MAX'!J8:K8))^2)/(3*J8*K8)</f>
        <v>0.89583333333333337</v>
      </c>
      <c r="O8" s="48">
        <f>(1-('Caratteristiche CAM'!$C$36/(2*MIN('Caratteristiche CAM'!$C$35,MINA('RInforzo CAM  MAX'!J8:K8))))^2)</f>
        <v>0.9375</v>
      </c>
      <c r="P8" s="73">
        <f>4*M8/((MAX(MIN(J8:K8),'Caratteristiche CAM'!$C$35))*'Caratteristiche CAM'!$C$36)*'Caratteristiche CAM'!$F$35</f>
        <v>3.1666666666666665E-4</v>
      </c>
      <c r="Q8" s="96">
        <f>0.5*P8*'Caratteristiche CAM'!$H$54</f>
        <v>36.190476190476183</v>
      </c>
      <c r="R8" s="96">
        <f t="shared" si="14"/>
        <v>30.39434523809523</v>
      </c>
      <c r="S8" s="96">
        <f>'Caratteristiche Materiale'!$N$4+'Caratteristiche CAM'!$Q$71*'RInforzo CAM  MAX'!R8</f>
        <v>641.08258928571433</v>
      </c>
      <c r="T8" s="58" t="str">
        <f>IF(S8&gt;2*'Caratteristiche Materiale'!$N$4,"error","OK")</f>
        <v>OK</v>
      </c>
      <c r="U8" s="96">
        <f t="shared" si="15"/>
        <v>1864.9675324675327</v>
      </c>
      <c r="V8" s="63" t="str">
        <f t="shared" si="16"/>
        <v>verificato</v>
      </c>
      <c r="W8" s="64">
        <f>0.0035+0.015*(R8/'Caratteristiche Materiale'!$N$4)</f>
        <v>4.2815688775510201E-3</v>
      </c>
      <c r="X8" s="96">
        <f t="shared" si="13"/>
        <v>-50.115000000000002</v>
      </c>
      <c r="Y8" s="96">
        <f>IF(ABS(X8)&lt;('Caratteristiche Materiale'!$N$4-'Caratteristiche Materiale'!$N$4*0.4),-(((2*M8*'Caratteristiche CAM'!$F$35)/'Caratteristiche CAM'!$C$35*'Caratteristiche CAM'!$H$56*MAX(J8:K8))/(J8*K8)),0)</f>
        <v>-2.7142857142857144</v>
      </c>
      <c r="Z8" s="48">
        <f>(ABS(X8+Y8)*J8*K8+((2*'Caratteristiche CAM'!$F$35*'Caratteristiche CAM'!$F$36*'RInforzo CAM  MAX'!L8)/'Caratteristiche CAM'!$C$35)*MAX('RInforzo CAM  MAX'!J8:K8)*'Caratteristiche CAM'!$H$54)/((0.8*(0.85*'RInforzo CAM  MAX'!S8)*MIN('RInforzo CAM  MAX'!J8:K8)+((2*'Caratteristiche CAM'!$F$35*'Caratteristiche CAM'!$F$36*'RInforzo CAM  MAX'!L8)/'Caratteristiche CAM'!$C$35)*'Caratteristiche CAM'!$H$54))</f>
        <v>0.62484245799289495</v>
      </c>
      <c r="AA8" s="96">
        <f>0.85*S8*0.8*Z8*MIN(J8:K8)*(MAX(J8:K8)/2-0.4*Z8)+((2*'Caratteristiche CAM'!$F$35*'Caratteristiche CAM'!$F$36*'RInforzo CAM  MAX'!L8)/'Caratteristiche CAM'!$C$35)*'Caratteristiche CAM'!$H$54*(MAX('RInforzo CAM  MAX'!J8:K8)-'RInforzo CAM  MAX'!Z8)*'RInforzo CAM  MAX'!Z8/2</f>
        <v>396.62644438048829</v>
      </c>
      <c r="AB8" s="61" t="str">
        <f t="shared" si="4"/>
        <v>verificato</v>
      </c>
      <c r="AC8" s="48">
        <f>ABS(D8)/(0.85*'Caratteristiche Materiale'!$N$4*MAX('RInforzo CAM  MAX'!J8:K8))+('Caratteristiche CAM'!$F$35*'Caratteristiche CAM'!$F$36*'RInforzo CAM  MAX'!L8*'Caratteristiche CAM'!$H$54/('Caratteristiche CAM'!$C$35*0.85*'Caratteristiche Materiale'!$N$4*MAX('RInforzo CAM  MAX'!J8:K8)))</f>
        <v>8.4507274909963986E-2</v>
      </c>
      <c r="AD8" s="96">
        <f>('Caratteristiche CAM'!$F$35*'Caratteristiche CAM'!$F$36*'RInforzo CAM  MAX'!L8*'Caratteristiche CAM'!$H$54/('Caratteristiche CAM'!$C$35))*MIN(J8:K8)/2+0.85*'Caratteristiche Materiale'!$N$4*MAX('RInforzo CAM  MAX'!J8:K8)*AC8*(MIN(J8:K8)-0.4*AC8)</f>
        <v>131.31454053896579</v>
      </c>
      <c r="AE8" s="74" t="str">
        <f t="shared" si="5"/>
        <v>verificato</v>
      </c>
      <c r="AF8" s="82">
        <f t="shared" si="17"/>
        <v>2.3124212289964476</v>
      </c>
      <c r="AG8" s="96">
        <f>'Caratteristiche Materiale'!$N$5+0.4*ABS(X8)</f>
        <v>30.879333333333339</v>
      </c>
      <c r="AH8" s="96">
        <f>AF8*MIN(J8:K8)*AG8+0.6*AF8*L8*M8*'Caratteristiche CAM'!$F$35*'Caratteristiche CAM'!$H$54/'Caratteristiche CAM'!$C$36</f>
        <v>77.209850853089549</v>
      </c>
      <c r="AI8" s="83" t="str">
        <f t="shared" si="7"/>
        <v>verificato</v>
      </c>
      <c r="AJ8" s="6">
        <f>MAX!W72+0.6*AF8*L8*M8*'Caratteristiche CAM'!$F$35*'Caratteristiche CAM'!$H$54/'Caratteristiche CAM'!$C$36</f>
        <v>90.142581048520199</v>
      </c>
      <c r="AK8" s="84" t="str">
        <f t="shared" si="8"/>
        <v>verificato</v>
      </c>
      <c r="AL8" s="37">
        <f t="shared" si="9"/>
        <v>145.00022688575356</v>
      </c>
      <c r="AM8" s="95" t="s">
        <v>52</v>
      </c>
      <c r="AN8" s="37">
        <f t="shared" si="10"/>
        <v>124.19708600852144</v>
      </c>
      <c r="AO8" s="95" t="s">
        <v>52</v>
      </c>
      <c r="AP8" s="91">
        <f t="shared" si="11"/>
        <v>807.90652048622712</v>
      </c>
      <c r="AQ8" s="95" t="s">
        <v>52</v>
      </c>
      <c r="AR8" s="37">
        <f t="shared" si="12"/>
        <v>465.26187638476949</v>
      </c>
      <c r="AS8" s="95" t="s">
        <v>52</v>
      </c>
    </row>
    <row r="9" spans="1:45" ht="15.75" x14ac:dyDescent="0.25">
      <c r="A9" s="96" t="str">
        <f>MAX!A73</f>
        <v>X</v>
      </c>
      <c r="B9" s="96" t="str">
        <f>MAX!B73</f>
        <v>2.35x</v>
      </c>
      <c r="C9" s="96" t="str">
        <f>MAX!C73</f>
        <v>SISM 6</v>
      </c>
      <c r="D9" s="49">
        <f>MAX!E73</f>
        <v>-250.7056</v>
      </c>
      <c r="E9" s="22">
        <f>MAX!F73</f>
        <v>87.096000000000004</v>
      </c>
      <c r="F9" s="22">
        <f>MAX!G73</f>
        <v>11.511200000000001</v>
      </c>
      <c r="G9" s="22">
        <f>MAX!H73</f>
        <v>131.07447999999999</v>
      </c>
      <c r="H9" s="22">
        <f>MAX!I73</f>
        <v>23.545760000000001</v>
      </c>
      <c r="I9" s="90">
        <f>MAX!J73</f>
        <v>109.60984000000002</v>
      </c>
      <c r="J9" s="96">
        <f>MAX!K73</f>
        <v>0.8</v>
      </c>
      <c r="K9" s="96">
        <f>MAX!L73</f>
        <v>4</v>
      </c>
      <c r="L9" s="78">
        <v>1</v>
      </c>
      <c r="M9" s="21">
        <f>L9*'Caratteristiche CAM'!$F$36</f>
        <v>1E-3</v>
      </c>
      <c r="N9" s="21">
        <f>1-('Caratteristiche CAM'!$C$35^2+(MINA('RInforzo CAM  MAX'!J9:K9))^2)/(3*J9*K9)</f>
        <v>0.89583333333333337</v>
      </c>
      <c r="O9" s="48">
        <f>(1-('Caratteristiche CAM'!$C$36/(2*MIN('Caratteristiche CAM'!$C$35,MINA('RInforzo CAM  MAX'!J9:K9))))^2)</f>
        <v>0.9375</v>
      </c>
      <c r="P9" s="73">
        <f>4*M9/((MAX(MIN(J9:K9),'Caratteristiche CAM'!$C$35))*'Caratteristiche CAM'!$C$36)*'Caratteristiche CAM'!$F$35</f>
        <v>3.1666666666666665E-4</v>
      </c>
      <c r="Q9" s="96">
        <f>0.5*P9*'Caratteristiche CAM'!$H$54</f>
        <v>36.190476190476183</v>
      </c>
      <c r="R9" s="96">
        <f t="shared" si="14"/>
        <v>30.39434523809523</v>
      </c>
      <c r="S9" s="96">
        <f>'Caratteristiche Materiale'!$N$4+'Caratteristiche CAM'!$Q$71*'RInforzo CAM  MAX'!R9</f>
        <v>641.08258928571433</v>
      </c>
      <c r="T9" s="58" t="str">
        <f>IF(S9&gt;2*'Caratteristiche Materiale'!$N$4,"error","OK")</f>
        <v>OK</v>
      </c>
      <c r="U9" s="96">
        <f t="shared" si="15"/>
        <v>1864.9675324675327</v>
      </c>
      <c r="V9" s="63" t="str">
        <f t="shared" si="16"/>
        <v>verificato</v>
      </c>
      <c r="W9" s="64">
        <f>0.0035+0.015*(R9/'Caratteristiche Materiale'!$N$4)</f>
        <v>4.2815688775510201E-3</v>
      </c>
      <c r="X9" s="96">
        <f t="shared" si="13"/>
        <v>-78.345500000000001</v>
      </c>
      <c r="Y9" s="96">
        <f>IF(ABS(X9)&lt;('Caratteristiche Materiale'!$N$4-'Caratteristiche Materiale'!$N$4*0.4),-(((2*M9*'Caratteristiche CAM'!$F$35)/'Caratteristiche CAM'!$C$35*'Caratteristiche CAM'!$H$56*MAX(J9:K9))/(J9*K9)),0)</f>
        <v>-2.7142857142857144</v>
      </c>
      <c r="Z9" s="48">
        <f>(ABS(X9+Y9)*J9*K9+((2*'Caratteristiche CAM'!$F$35*'Caratteristiche CAM'!$F$36*'RInforzo CAM  MAX'!L9)/'Caratteristiche CAM'!$C$35)*MAX('RInforzo CAM  MAX'!J9:K9)*'Caratteristiche CAM'!$H$54)/((0.8*(0.85*'RInforzo CAM  MAX'!S9)*MIN('RInforzo CAM  MAX'!J9:K9)+((2*'Caratteristiche CAM'!$F$35*'Caratteristiche CAM'!$F$36*'RInforzo CAM  MAX'!L9)/'Caratteristiche CAM'!$C$35)*'Caratteristiche CAM'!$H$54))</f>
        <v>0.87355212938584892</v>
      </c>
      <c r="AA9" s="96">
        <f>0.85*S9*0.8*Z9*MIN(J9:K9)*(MAX(J9:K9)/2-0.4*Z9)+((2*'Caratteristiche CAM'!$F$35*'Caratteristiche CAM'!$F$36*'RInforzo CAM  MAX'!L9)/'Caratteristiche CAM'!$C$35)*'Caratteristiche CAM'!$H$54*(MAX('RInforzo CAM  MAX'!J9:K9)-'RInforzo CAM  MAX'!Z9)*'RInforzo CAM  MAX'!Z9/2</f>
        <v>522.61761875103582</v>
      </c>
      <c r="AB9" s="61" t="str">
        <f t="shared" si="4"/>
        <v>verificato</v>
      </c>
      <c r="AC9" s="48">
        <f>ABS(D9)/(0.85*'Caratteristiche Materiale'!$N$4*MAX('RInforzo CAM  MAX'!J9:K9))+('Caratteristiche CAM'!$F$35*'Caratteristiche CAM'!$F$36*'RInforzo CAM  MAX'!L9*'Caratteristiche CAM'!$H$54/('Caratteristiche CAM'!$C$35*0.85*'Caratteristiche Materiale'!$N$4*MAX('RInforzo CAM  MAX'!J9:K9)))</f>
        <v>0.13005564465786315</v>
      </c>
      <c r="AD9" s="96">
        <f>('Caratteristiche CAM'!$F$35*'Caratteristiche CAM'!$F$36*'RInforzo CAM  MAX'!L9*'Caratteristiche CAM'!$H$54/('Caratteristiche CAM'!$C$35))*MIN(J9:K9)/2+0.85*'Caratteristiche Materiale'!$N$4*MAX('RInforzo CAM  MAX'!J9:K9)*AC9*(MIN(J9:K9)-0.4*AC9)</f>
        <v>195.83138085786553</v>
      </c>
      <c r="AE9" s="74" t="str">
        <f t="shared" si="5"/>
        <v>verificato</v>
      </c>
      <c r="AF9" s="82">
        <f t="shared" si="17"/>
        <v>2.4367760646929244</v>
      </c>
      <c r="AG9" s="96">
        <f>'Caratteristiche Materiale'!$N$5+0.4*ABS(X9)</f>
        <v>42.171533333333336</v>
      </c>
      <c r="AH9" s="96">
        <f>AF9*MIN(J9:K9)*AG9+0.6*AF9*L9*M9*'Caratteristiche CAM'!$F$35*'Caratteristiche CAM'!$H$54/'Caratteristiche CAM'!$C$36</f>
        <v>103.37520710664316</v>
      </c>
      <c r="AI9" s="83" t="str">
        <f t="shared" si="7"/>
        <v>verificato</v>
      </c>
      <c r="AJ9" s="6">
        <f>MAX!W73+0.6*AF9*L9*M9*'Caratteristiche CAM'!$F$35*'Caratteristiche CAM'!$H$54/'Caratteristiche CAM'!$C$36</f>
        <v>104.80641491059865</v>
      </c>
      <c r="AK9" s="84" t="str">
        <f t="shared" si="8"/>
        <v>verificato</v>
      </c>
      <c r="AL9" s="37">
        <f t="shared" si="9"/>
        <v>120.33436083241324</v>
      </c>
      <c r="AM9" s="95" t="s">
        <v>52</v>
      </c>
      <c r="AN9" s="37">
        <f t="shared" si="10"/>
        <v>118.69110763599149</v>
      </c>
      <c r="AO9" s="95" t="s">
        <v>52</v>
      </c>
      <c r="AP9" s="91">
        <f t="shared" si="11"/>
        <v>831.70549966476131</v>
      </c>
      <c r="AQ9" s="95" t="s">
        <v>52</v>
      </c>
      <c r="AR9" s="37">
        <f t="shared" si="12"/>
        <v>476.79808560165372</v>
      </c>
      <c r="AS9" s="95" t="s">
        <v>52</v>
      </c>
    </row>
    <row r="10" spans="1:45" ht="15.75" x14ac:dyDescent="0.25">
      <c r="A10" s="96" t="str">
        <f>MAX!A74</f>
        <v>X</v>
      </c>
      <c r="B10" s="96" t="str">
        <f>MAX!B74</f>
        <v>2.35x</v>
      </c>
      <c r="C10" s="96" t="str">
        <f>MAX!C74</f>
        <v>SISM 7</v>
      </c>
      <c r="D10" s="49">
        <f>MAX!E74</f>
        <v>-250.7056</v>
      </c>
      <c r="E10" s="22">
        <f>MAX!F74</f>
        <v>87.096000000000004</v>
      </c>
      <c r="F10" s="22">
        <f>MAX!G74</f>
        <v>11.511200000000001</v>
      </c>
      <c r="G10" s="22">
        <f>MAX!H74</f>
        <v>131.07447999999999</v>
      </c>
      <c r="H10" s="22">
        <f>MAX!I74</f>
        <v>23.545760000000001</v>
      </c>
      <c r="I10" s="90">
        <f>MAX!J74</f>
        <v>109.60984000000002</v>
      </c>
      <c r="J10" s="96">
        <f>MAX!K74</f>
        <v>0.8</v>
      </c>
      <c r="K10" s="96">
        <f>MAX!L74</f>
        <v>4</v>
      </c>
      <c r="L10" s="78">
        <v>1</v>
      </c>
      <c r="M10" s="21">
        <f>L10*'Caratteristiche CAM'!$F$36</f>
        <v>1E-3</v>
      </c>
      <c r="N10" s="21">
        <f>1-('Caratteristiche CAM'!$C$35^2+(MINA('RInforzo CAM  MAX'!J10:K10))^2)/(3*J10*K10)</f>
        <v>0.89583333333333337</v>
      </c>
      <c r="O10" s="48">
        <f>(1-('Caratteristiche CAM'!$C$36/(2*MIN('Caratteristiche CAM'!$C$35,MINA('RInforzo CAM  MAX'!J10:K10))))^2)</f>
        <v>0.9375</v>
      </c>
      <c r="P10" s="73">
        <f>4*M10/((MAX(MIN(J10:K10),'Caratteristiche CAM'!$C$35))*'Caratteristiche CAM'!$C$36)*'Caratteristiche CAM'!$F$35</f>
        <v>3.1666666666666665E-4</v>
      </c>
      <c r="Q10" s="96">
        <f>0.5*P10*'Caratteristiche CAM'!$H$54</f>
        <v>36.190476190476183</v>
      </c>
      <c r="R10" s="96">
        <f t="shared" si="14"/>
        <v>30.39434523809523</v>
      </c>
      <c r="S10" s="96">
        <f>'Caratteristiche Materiale'!$N$4+'Caratteristiche CAM'!$Q$71*'RInforzo CAM  MAX'!R10</f>
        <v>641.08258928571433</v>
      </c>
      <c r="T10" s="58" t="str">
        <f>IF(S10&gt;2*'Caratteristiche Materiale'!$N$4,"error","OK")</f>
        <v>OK</v>
      </c>
      <c r="U10" s="96">
        <f t="shared" si="15"/>
        <v>1864.9675324675327</v>
      </c>
      <c r="V10" s="63" t="str">
        <f t="shared" si="16"/>
        <v>verificato</v>
      </c>
      <c r="W10" s="64">
        <f>0.0035+0.015*(R10/'Caratteristiche Materiale'!$N$4)</f>
        <v>4.2815688775510201E-3</v>
      </c>
      <c r="X10" s="96">
        <f t="shared" si="13"/>
        <v>-78.345500000000001</v>
      </c>
      <c r="Y10" s="96">
        <f>IF(ABS(X10)&lt;('Caratteristiche Materiale'!$N$4-'Caratteristiche Materiale'!$N$4*0.4),-(((2*M10*'Caratteristiche CAM'!$F$35)/'Caratteristiche CAM'!$C$35*'Caratteristiche CAM'!$H$56*MAX(J10:K10))/(J10*K10)),0)</f>
        <v>-2.7142857142857144</v>
      </c>
      <c r="Z10" s="48">
        <f>(ABS(X10+Y10)*J10*K10+((2*'Caratteristiche CAM'!$F$35*'Caratteristiche CAM'!$F$36*'RInforzo CAM  MAX'!L10)/'Caratteristiche CAM'!$C$35)*MAX('RInforzo CAM  MAX'!J10:K10)*'Caratteristiche CAM'!$H$54)/((0.8*(0.85*'RInforzo CAM  MAX'!S10)*MIN('RInforzo CAM  MAX'!J10:K10)+((2*'Caratteristiche CAM'!$F$35*'Caratteristiche CAM'!$F$36*'RInforzo CAM  MAX'!L10)/'Caratteristiche CAM'!$C$35)*'Caratteristiche CAM'!$H$54))</f>
        <v>0.87355212938584892</v>
      </c>
      <c r="AA10" s="96">
        <f>0.85*S10*0.8*Z10*MIN(J10:K10)*(MAX(J10:K10)/2-0.4*Z10)+((2*'Caratteristiche CAM'!$F$35*'Caratteristiche CAM'!$F$36*'RInforzo CAM  MAX'!L10)/'Caratteristiche CAM'!$C$35)*'Caratteristiche CAM'!$H$54*(MAX('RInforzo CAM  MAX'!J10:K10)-'RInforzo CAM  MAX'!Z10)*'RInforzo CAM  MAX'!Z10/2</f>
        <v>522.61761875103582</v>
      </c>
      <c r="AB10" s="61" t="str">
        <f t="shared" si="4"/>
        <v>verificato</v>
      </c>
      <c r="AC10" s="48">
        <f>ABS(D10)/(0.85*'Caratteristiche Materiale'!$N$4*MAX('RInforzo CAM  MAX'!J10:K10))+('Caratteristiche CAM'!$F$35*'Caratteristiche CAM'!$F$36*'RInforzo CAM  MAX'!L10*'Caratteristiche CAM'!$H$54/('Caratteristiche CAM'!$C$35*0.85*'Caratteristiche Materiale'!$N$4*MAX('RInforzo CAM  MAX'!J10:K10)))</f>
        <v>0.13005564465786315</v>
      </c>
      <c r="AD10" s="96">
        <f>('Caratteristiche CAM'!$F$35*'Caratteristiche CAM'!$F$36*'RInforzo CAM  MAX'!L10*'Caratteristiche CAM'!$H$54/('Caratteristiche CAM'!$C$35))*MIN(J10:K10)/2+0.85*'Caratteristiche Materiale'!$N$4*MAX('RInforzo CAM  MAX'!J10:K10)*AC10*(MIN(J10:K10)-0.4*AC10)</f>
        <v>195.83138085786553</v>
      </c>
      <c r="AE10" s="74" t="str">
        <f t="shared" si="5"/>
        <v>verificato</v>
      </c>
      <c r="AF10" s="82">
        <f t="shared" si="17"/>
        <v>2.4367760646929244</v>
      </c>
      <c r="AG10" s="96">
        <f>'Caratteristiche Materiale'!$N$5+0.4*ABS(X10)</f>
        <v>42.171533333333336</v>
      </c>
      <c r="AH10" s="96">
        <f>AF10*MIN(J10:K10)*AG10+0.6*AF10*L10*M10*'Caratteristiche CAM'!$F$35*'Caratteristiche CAM'!$H$54/'Caratteristiche CAM'!$C$36</f>
        <v>103.37520710664316</v>
      </c>
      <c r="AI10" s="83" t="str">
        <f t="shared" si="7"/>
        <v>verificato</v>
      </c>
      <c r="AJ10" s="6">
        <f>MAX!W74+0.6*AF10*L10*M10*'Caratteristiche CAM'!$F$35*'Caratteristiche CAM'!$H$54/'Caratteristiche CAM'!$C$36</f>
        <v>104.80641491059865</v>
      </c>
      <c r="AK10" s="84" t="str">
        <f t="shared" si="8"/>
        <v>verificato</v>
      </c>
      <c r="AL10" s="37">
        <f t="shared" si="9"/>
        <v>120.33436083241324</v>
      </c>
      <c r="AM10" s="95" t="s">
        <v>52</v>
      </c>
      <c r="AN10" s="37">
        <f t="shared" si="10"/>
        <v>118.69110763599149</v>
      </c>
      <c r="AO10" s="95" t="s">
        <v>52</v>
      </c>
      <c r="AP10" s="91">
        <f t="shared" si="11"/>
        <v>831.70549966476131</v>
      </c>
      <c r="AQ10" s="95" t="s">
        <v>52</v>
      </c>
      <c r="AR10" s="37">
        <f t="shared" si="12"/>
        <v>476.79808560165372</v>
      </c>
      <c r="AS10" s="95" t="s">
        <v>52</v>
      </c>
    </row>
    <row r="11" spans="1:45" ht="15.75" x14ac:dyDescent="0.25">
      <c r="A11" s="96" t="str">
        <f>MAX!A75</f>
        <v>X</v>
      </c>
      <c r="B11" s="96" t="str">
        <f>MAX!B75</f>
        <v>2.35x</v>
      </c>
      <c r="C11" s="96" t="str">
        <f>MAX!C75</f>
        <v>SISM 8</v>
      </c>
      <c r="D11" s="49">
        <f>MAX!E75</f>
        <v>-250.7056</v>
      </c>
      <c r="E11" s="22">
        <f>MAX!F75</f>
        <v>87.096000000000004</v>
      </c>
      <c r="F11" s="22">
        <f>MAX!G75</f>
        <v>11.511200000000001</v>
      </c>
      <c r="G11" s="22">
        <f>MAX!H75</f>
        <v>131.07447999999999</v>
      </c>
      <c r="H11" s="22">
        <f>MAX!I75</f>
        <v>23.545760000000001</v>
      </c>
      <c r="I11" s="90">
        <f>MAX!J75</f>
        <v>109.60984000000002</v>
      </c>
      <c r="J11" s="96">
        <f>MAX!K75</f>
        <v>0.8</v>
      </c>
      <c r="K11" s="96">
        <f>MAX!L75</f>
        <v>4</v>
      </c>
      <c r="L11" s="78">
        <v>1</v>
      </c>
      <c r="M11" s="21">
        <f>L11*'Caratteristiche CAM'!$F$36</f>
        <v>1E-3</v>
      </c>
      <c r="N11" s="21">
        <f>1-('Caratteristiche CAM'!$C$35^2+(MINA('RInforzo CAM  MAX'!J11:K11))^2)/(3*J11*K11)</f>
        <v>0.89583333333333337</v>
      </c>
      <c r="O11" s="48">
        <f>(1-('Caratteristiche CAM'!$C$36/(2*MIN('Caratteristiche CAM'!$C$35,MINA('RInforzo CAM  MAX'!J11:K11))))^2)</f>
        <v>0.9375</v>
      </c>
      <c r="P11" s="73">
        <f>4*M11/((MAX(MIN(J11:K11),'Caratteristiche CAM'!$C$35))*'Caratteristiche CAM'!$C$36)*'Caratteristiche CAM'!$F$35</f>
        <v>3.1666666666666665E-4</v>
      </c>
      <c r="Q11" s="96">
        <f>0.5*P11*'Caratteristiche CAM'!$H$54</f>
        <v>36.190476190476183</v>
      </c>
      <c r="R11" s="96">
        <f t="shared" si="14"/>
        <v>30.39434523809523</v>
      </c>
      <c r="S11" s="96">
        <f>'Caratteristiche Materiale'!$N$4+'Caratteristiche CAM'!$Q$71*'RInforzo CAM  MAX'!R11</f>
        <v>641.08258928571433</v>
      </c>
      <c r="T11" s="58" t="str">
        <f>IF(S11&gt;2*'Caratteristiche Materiale'!$N$4,"error","OK")</f>
        <v>OK</v>
      </c>
      <c r="U11" s="96">
        <f t="shared" si="15"/>
        <v>1864.9675324675327</v>
      </c>
      <c r="V11" s="63" t="str">
        <f t="shared" si="16"/>
        <v>verificato</v>
      </c>
      <c r="W11" s="64">
        <f>0.0035+0.015*(R11/'Caratteristiche Materiale'!$N$4)</f>
        <v>4.2815688775510201E-3</v>
      </c>
      <c r="X11" s="96">
        <f t="shared" si="13"/>
        <v>-78.345500000000001</v>
      </c>
      <c r="Y11" s="96">
        <f>IF(ABS(X11)&lt;('Caratteristiche Materiale'!$N$4-'Caratteristiche Materiale'!$N$4*0.4),-(((2*M11*'Caratteristiche CAM'!$F$35)/'Caratteristiche CAM'!$C$35*'Caratteristiche CAM'!$H$56*MAX(J11:K11))/(J11*K11)),0)</f>
        <v>-2.7142857142857144</v>
      </c>
      <c r="Z11" s="48">
        <f>(ABS(X11+Y11)*J11*K11+((2*'Caratteristiche CAM'!$F$35*'Caratteristiche CAM'!$F$36*'RInforzo CAM  MAX'!L11)/'Caratteristiche CAM'!$C$35)*MAX('RInforzo CAM  MAX'!J11:K11)*'Caratteristiche CAM'!$H$54)/((0.8*(0.85*'RInforzo CAM  MAX'!S11)*MIN('RInforzo CAM  MAX'!J11:K11)+((2*'Caratteristiche CAM'!$F$35*'Caratteristiche CAM'!$F$36*'RInforzo CAM  MAX'!L11)/'Caratteristiche CAM'!$C$35)*'Caratteristiche CAM'!$H$54))</f>
        <v>0.87355212938584892</v>
      </c>
      <c r="AA11" s="96">
        <f>0.85*S11*0.8*Z11*MIN(J11:K11)*(MAX(J11:K11)/2-0.4*Z11)+((2*'Caratteristiche CAM'!$F$35*'Caratteristiche CAM'!$F$36*'RInforzo CAM  MAX'!L11)/'Caratteristiche CAM'!$C$35)*'Caratteristiche CAM'!$H$54*(MAX('RInforzo CAM  MAX'!J11:K11)-'RInforzo CAM  MAX'!Z11)*'RInforzo CAM  MAX'!Z11/2</f>
        <v>522.61761875103582</v>
      </c>
      <c r="AB11" s="61" t="str">
        <f t="shared" si="4"/>
        <v>verificato</v>
      </c>
      <c r="AC11" s="48">
        <f>ABS(D11)/(0.85*'Caratteristiche Materiale'!$N$4*MAX('RInforzo CAM  MAX'!J11:K11))+('Caratteristiche CAM'!$F$35*'Caratteristiche CAM'!$F$36*'RInforzo CAM  MAX'!L11*'Caratteristiche CAM'!$H$54/('Caratteristiche CAM'!$C$35*0.85*'Caratteristiche Materiale'!$N$4*MAX('RInforzo CAM  MAX'!J11:K11)))</f>
        <v>0.13005564465786315</v>
      </c>
      <c r="AD11" s="96">
        <f>('Caratteristiche CAM'!$F$35*'Caratteristiche CAM'!$F$36*'RInforzo CAM  MAX'!L11*'Caratteristiche CAM'!$H$54/('Caratteristiche CAM'!$C$35))*MIN(J11:K11)/2+0.85*'Caratteristiche Materiale'!$N$4*MAX('RInforzo CAM  MAX'!J11:K11)*AC11*(MIN(J11:K11)-0.4*AC11)</f>
        <v>195.83138085786553</v>
      </c>
      <c r="AE11" s="74" t="str">
        <f t="shared" si="5"/>
        <v>verificato</v>
      </c>
      <c r="AF11" s="82">
        <f t="shared" si="17"/>
        <v>2.4367760646929244</v>
      </c>
      <c r="AG11" s="96">
        <f>'Caratteristiche Materiale'!$N$5+0.4*ABS(X11)</f>
        <v>42.171533333333336</v>
      </c>
      <c r="AH11" s="96">
        <f>AF11*MIN(J11:K11)*AG11+0.6*AF11*L11*M11*'Caratteristiche CAM'!$F$35*'Caratteristiche CAM'!$H$54/'Caratteristiche CAM'!$C$36</f>
        <v>103.37520710664316</v>
      </c>
      <c r="AI11" s="83" t="str">
        <f t="shared" si="7"/>
        <v>verificato</v>
      </c>
      <c r="AJ11" s="6">
        <f>MAX!W75+0.6*AF11*L11*M11*'Caratteristiche CAM'!$F$35*'Caratteristiche CAM'!$H$54/'Caratteristiche CAM'!$C$36</f>
        <v>104.80641491059865</v>
      </c>
      <c r="AK11" s="84" t="str">
        <f t="shared" si="8"/>
        <v>verificato</v>
      </c>
      <c r="AL11" s="37">
        <f t="shared" si="9"/>
        <v>120.33436083241324</v>
      </c>
      <c r="AM11" s="95" t="s">
        <v>52</v>
      </c>
      <c r="AN11" s="37">
        <f t="shared" si="10"/>
        <v>118.69110763599149</v>
      </c>
      <c r="AO11" s="95" t="s">
        <v>52</v>
      </c>
      <c r="AP11" s="91">
        <f t="shared" si="11"/>
        <v>831.70549966476131</v>
      </c>
      <c r="AQ11" s="95" t="s">
        <v>52</v>
      </c>
      <c r="AR11" s="37">
        <f t="shared" si="12"/>
        <v>476.79808560165372</v>
      </c>
      <c r="AS11" s="95" t="s">
        <v>52</v>
      </c>
    </row>
    <row r="12" spans="1:45" ht="15.75" x14ac:dyDescent="0.25">
      <c r="A12" s="96" t="str">
        <f>MAX!A76</f>
        <v>X</v>
      </c>
      <c r="B12" s="96" t="str">
        <f>MAX!B76</f>
        <v>2.36x</v>
      </c>
      <c r="C12" s="96" t="str">
        <f>MAX!C76</f>
        <v>SISM 1</v>
      </c>
      <c r="D12" s="49">
        <f>MAX!E76</f>
        <v>-286.35360000000003</v>
      </c>
      <c r="E12" s="22">
        <f>MAX!F76</f>
        <v>14.272800000000002</v>
      </c>
      <c r="F12" s="22">
        <f>MAX!G76</f>
        <v>48.979199999999999</v>
      </c>
      <c r="G12" s="22">
        <f>MAX!H76</f>
        <v>27.004800000000003</v>
      </c>
      <c r="H12" s="22">
        <f>MAX!I76</f>
        <v>30.547519999999999</v>
      </c>
      <c r="I12" s="90">
        <f>MAX!J76</f>
        <v>42.771120000000003</v>
      </c>
      <c r="J12" s="96">
        <f>MAX!K76</f>
        <v>0.8</v>
      </c>
      <c r="K12" s="96">
        <f>MAX!L76</f>
        <v>3.8</v>
      </c>
      <c r="L12" s="78">
        <v>1</v>
      </c>
      <c r="M12" s="21">
        <f>L12*'Caratteristiche CAM'!$F$36</f>
        <v>1E-3</v>
      </c>
      <c r="N12" s="21">
        <f>1-('Caratteristiche CAM'!$C$35^2+(MINA('RInforzo CAM  MAX'!J12:K12))^2)/(3*J12*K12)</f>
        <v>0.89035087719298245</v>
      </c>
      <c r="O12" s="48">
        <f>(1-('Caratteristiche CAM'!$C$36/(2*MIN('Caratteristiche CAM'!$C$35,MINA('RInforzo CAM  MAX'!J12:K12))))^2)</f>
        <v>0.9375</v>
      </c>
      <c r="P12" s="73">
        <f>4*M12/((MAX(MIN(J12:K12),'Caratteristiche CAM'!$C$35))*'Caratteristiche CAM'!$C$36)*'Caratteristiche CAM'!$F$35</f>
        <v>3.1666666666666665E-4</v>
      </c>
      <c r="Q12" s="96">
        <f>0.5*P12*'Caratteristiche CAM'!$H$54</f>
        <v>36.190476190476183</v>
      </c>
      <c r="R12" s="96">
        <f t="shared" si="14"/>
        <v>30.208333333333325</v>
      </c>
      <c r="S12" s="96">
        <f>'Caratteristiche Materiale'!$N$4+'Caratteristiche CAM'!$Q$71*'RInforzo CAM  MAX'!R12</f>
        <v>640.72916666666674</v>
      </c>
      <c r="T12" s="58" t="str">
        <f>IF(S12&gt;2*'Caratteristiche Materiale'!$N$4,"error","OK")</f>
        <v>OK</v>
      </c>
      <c r="U12" s="96">
        <f t="shared" si="15"/>
        <v>1770.7424242424242</v>
      </c>
      <c r="V12" s="63" t="str">
        <f t="shared" si="16"/>
        <v>verificato</v>
      </c>
      <c r="W12" s="64">
        <f>0.0035+0.015*(R12/'Caratteristiche Materiale'!$N$4)</f>
        <v>4.2767857142857139E-3</v>
      </c>
      <c r="X12" s="96">
        <f t="shared" si="13"/>
        <v>-94.195263157894743</v>
      </c>
      <c r="Y12" s="96">
        <f>IF(ABS(X12)&lt;('Caratteristiche Materiale'!$N$4-'Caratteristiche Materiale'!$N$4*0.4),-(((2*M12*'Caratteristiche CAM'!$F$35)/'Caratteristiche CAM'!$C$35*'Caratteristiche CAM'!$H$56*MAX(J12:K12))/(J12*K12)),0)</f>
        <v>-2.7142857142857149</v>
      </c>
      <c r="Z12" s="48">
        <f>(ABS(X12+Y12)*J12*K12+((2*'Caratteristiche CAM'!$F$35*'Caratteristiche CAM'!$F$36*'RInforzo CAM  MAX'!L12)/'Caratteristiche CAM'!$C$35)*MAX('RInforzo CAM  MAX'!J12:K12)*'Caratteristiche CAM'!$H$54)/((0.8*(0.85*'RInforzo CAM  MAX'!S12)*MIN('RInforzo CAM  MAX'!J12:K12)+((2*'Caratteristiche CAM'!$F$35*'Caratteristiche CAM'!$F$36*'RInforzo CAM  MAX'!L12)/'Caratteristiche CAM'!$C$35)*'Caratteristiche CAM'!$H$54))</f>
        <v>0.96303831871442813</v>
      </c>
      <c r="AA12" s="96">
        <f>0.85*S12*0.8*Z12*MIN(J12:K12)*(MAX(J12:K12)/2-0.4*Z12)+((2*'Caratteristiche CAM'!$F$35*'Caratteristiche CAM'!$F$36*'RInforzo CAM  MAX'!L12)/'Caratteristiche CAM'!$C$35)*'Caratteristiche CAM'!$H$54*(MAX('RInforzo CAM  MAX'!J12:K12)-'RInforzo CAM  MAX'!Z12)*'RInforzo CAM  MAX'!Z12/2</f>
        <v>528.24818136693762</v>
      </c>
      <c r="AB12" s="61" t="str">
        <f t="shared" si="4"/>
        <v>verificato</v>
      </c>
      <c r="AC12" s="48">
        <f>ABS(D12)/(0.85*'Caratteristiche Materiale'!$N$4*MAX('RInforzo CAM  MAX'!J12:K12))+('Caratteristiche CAM'!$F$35*'Caratteristiche CAM'!$F$36*'RInforzo CAM  MAX'!L12*'Caratteristiche CAM'!$H$54/('Caratteristiche CAM'!$C$35*0.85*'Caratteristiche Materiale'!$N$4*MAX('RInforzo CAM  MAX'!J12:K12)))</f>
        <v>0.15582044860049285</v>
      </c>
      <c r="AD12" s="96">
        <f>('Caratteristiche CAM'!$F$35*'Caratteristiche CAM'!$F$36*'RInforzo CAM  MAX'!L12*'Caratteristiche CAM'!$H$54/('Caratteristiche CAM'!$C$35))*MIN(J12:K12)/2+0.85*'Caratteristiche Materiale'!$N$4*MAX('RInforzo CAM  MAX'!J12:K12)*AC12*(MIN(J12:K12)-0.4*AC12)</f>
        <v>219.46955842276265</v>
      </c>
      <c r="AE12" s="74" t="str">
        <f t="shared" si="5"/>
        <v>verificato</v>
      </c>
      <c r="AF12" s="82">
        <f t="shared" si="17"/>
        <v>2.381519159357214</v>
      </c>
      <c r="AG12" s="96">
        <f>'Caratteristiche Materiale'!$N$5+0.4*ABS(X12)</f>
        <v>48.511438596491232</v>
      </c>
      <c r="AH12" s="96">
        <f>AF12*MIN(J12:K12)*AG12+0.6*AF12*L12*M12*'Caratteristiche CAM'!$F$35*'Caratteristiche CAM'!$H$54/'Caratteristiche CAM'!$C$36</f>
        <v>113.10993135655116</v>
      </c>
      <c r="AI12" s="83" t="str">
        <f t="shared" si="7"/>
        <v>verificato</v>
      </c>
      <c r="AJ12" s="6">
        <f>MAX!W76+0.6*AF12*L12*M12*'Caratteristiche CAM'!$F$35*'Caratteristiche CAM'!$H$54/'Caratteristiche CAM'!$C$36</f>
        <v>106.5435482048737</v>
      </c>
      <c r="AK12" s="84" t="str">
        <f t="shared" si="8"/>
        <v>verificato</v>
      </c>
      <c r="AL12" s="37">
        <f t="shared" si="9"/>
        <v>746.47965504227398</v>
      </c>
      <c r="AM12" s="95" t="s">
        <v>52</v>
      </c>
      <c r="AN12" s="37">
        <f t="shared" si="10"/>
        <v>792.48592677366139</v>
      </c>
      <c r="AO12" s="95" t="s">
        <v>52</v>
      </c>
      <c r="AP12" s="91">
        <f t="shared" si="11"/>
        <v>718.45294944651039</v>
      </c>
      <c r="AQ12" s="95" t="s">
        <v>52</v>
      </c>
      <c r="AR12" s="37">
        <f t="shared" si="12"/>
        <v>1235.0580984714395</v>
      </c>
      <c r="AS12" s="95" t="s">
        <v>52</v>
      </c>
    </row>
    <row r="13" spans="1:45" ht="15.75" x14ac:dyDescent="0.25">
      <c r="A13" s="96" t="str">
        <f>MAX!A77</f>
        <v>X</v>
      </c>
      <c r="B13" s="96" t="str">
        <f>MAX!B77</f>
        <v>2.36x</v>
      </c>
      <c r="C13" s="96" t="str">
        <f>MAX!C77</f>
        <v>SISM 2</v>
      </c>
      <c r="D13" s="49">
        <f>MAX!E77</f>
        <v>-317.25680000000006</v>
      </c>
      <c r="E13" s="22">
        <f>MAX!F77</f>
        <v>9.9632000000000005</v>
      </c>
      <c r="F13" s="22">
        <f>MAX!G77</f>
        <v>91.896000000000015</v>
      </c>
      <c r="G13" s="22">
        <f>MAX!H77</f>
        <v>36.039120000000004</v>
      </c>
      <c r="H13" s="22">
        <f>MAX!I77</f>
        <v>58.013919999999999</v>
      </c>
      <c r="I13" s="90">
        <f>MAX!J77</f>
        <v>28.684719999999999</v>
      </c>
      <c r="J13" s="96">
        <f>MAX!K77</f>
        <v>0.8</v>
      </c>
      <c r="K13" s="96">
        <f>MAX!L77</f>
        <v>3.8</v>
      </c>
      <c r="L13" s="78">
        <v>1</v>
      </c>
      <c r="M13" s="21">
        <f>L13*'Caratteristiche CAM'!$F$36</f>
        <v>1E-3</v>
      </c>
      <c r="N13" s="21">
        <f>1-('Caratteristiche CAM'!$C$35^2+(MINA('RInforzo CAM  MAX'!J13:K13))^2)/(3*J13*K13)</f>
        <v>0.89035087719298245</v>
      </c>
      <c r="O13" s="48">
        <f>(1-('Caratteristiche CAM'!$C$36/(2*MIN('Caratteristiche CAM'!$C$35,MINA('RInforzo CAM  MAX'!J13:K13))))^2)</f>
        <v>0.9375</v>
      </c>
      <c r="P13" s="73">
        <f>4*M13/((MAX(MIN(J13:K13),'Caratteristiche CAM'!$C$35))*'Caratteristiche CAM'!$C$36)*'Caratteristiche CAM'!$F$35</f>
        <v>3.1666666666666665E-4</v>
      </c>
      <c r="Q13" s="96">
        <f>0.5*P13*'Caratteristiche CAM'!$H$54</f>
        <v>36.190476190476183</v>
      </c>
      <c r="R13" s="96">
        <f t="shared" si="14"/>
        <v>30.208333333333325</v>
      </c>
      <c r="S13" s="96">
        <f>'Caratteristiche Materiale'!$N$4+'Caratteristiche CAM'!$Q$71*'RInforzo CAM  MAX'!R13</f>
        <v>640.72916666666674</v>
      </c>
      <c r="T13" s="58" t="str">
        <f>IF(S13&gt;2*'Caratteristiche Materiale'!$N$4,"error","OK")</f>
        <v>OK</v>
      </c>
      <c r="U13" s="96">
        <f t="shared" si="15"/>
        <v>1770.7424242424242</v>
      </c>
      <c r="V13" s="63" t="str">
        <f t="shared" si="16"/>
        <v>verificato</v>
      </c>
      <c r="W13" s="64">
        <f>0.0035+0.015*(R13/'Caratteristiche Materiale'!$N$4)</f>
        <v>4.2767857142857139E-3</v>
      </c>
      <c r="X13" s="96">
        <f t="shared" si="13"/>
        <v>-104.36078947368422</v>
      </c>
      <c r="Y13" s="96">
        <f>IF(ABS(X13)&lt;('Caratteristiche Materiale'!$N$4-'Caratteristiche Materiale'!$N$4*0.4),-(((2*M13*'Caratteristiche CAM'!$F$35)/'Caratteristiche CAM'!$C$35*'Caratteristiche CAM'!$H$56*MAX(J13:K13))/(J13*K13)),0)</f>
        <v>-2.7142857142857149</v>
      </c>
      <c r="Z13" s="48">
        <f>(ABS(X13+Y13)*J13*K13+((2*'Caratteristiche CAM'!$F$35*'Caratteristiche CAM'!$F$36*'RInforzo CAM  MAX'!L13)/'Caratteristiche CAM'!$C$35)*MAX('RInforzo CAM  MAX'!J13:K13)*'Caratteristiche CAM'!$H$54)/((0.8*(0.85*'RInforzo CAM  MAX'!S13)*MIN('RInforzo CAM  MAX'!J13:K13)+((2*'Caratteristiche CAM'!$F$35*'Caratteristiche CAM'!$F$36*'RInforzo CAM  MAX'!L13)/'Caratteristiche CAM'!$C$35)*'Caratteristiche CAM'!$H$54))</f>
        <v>1.0481633959408105</v>
      </c>
      <c r="AA13" s="96">
        <f>0.85*S13*0.8*Z13*MIN(J13:K13)*(MAX(J13:K13)/2-0.4*Z13)+((2*'Caratteristiche CAM'!$F$35*'Caratteristiche CAM'!$F$36*'RInforzo CAM  MAX'!L13)/'Caratteristiche CAM'!$C$35)*'Caratteristiche CAM'!$H$54*(MAX('RInforzo CAM  MAX'!J13:K13)-'RInforzo CAM  MAX'!Z13)*'RInforzo CAM  MAX'!Z13/2</f>
        <v>561.85539609661123</v>
      </c>
      <c r="AB13" s="61" t="str">
        <f t="shared" si="4"/>
        <v>verificato</v>
      </c>
      <c r="AC13" s="48">
        <f>ABS(D13)/(0.85*'Caratteristiche Materiale'!$N$4*MAX('RInforzo CAM  MAX'!J13:K13))+('Caratteristiche CAM'!$F$35*'Caratteristiche CAM'!$F$36*'RInforzo CAM  MAX'!L13*'Caratteristiche CAM'!$H$54/('Caratteristiche CAM'!$C$35*0.85*'Caratteristiche Materiale'!$N$4*MAX('RInforzo CAM  MAX'!J13:K13)))</f>
        <v>0.1722219700511784</v>
      </c>
      <c r="AD13" s="96">
        <f>('Caratteristiche CAM'!$F$35*'Caratteristiche CAM'!$F$36*'RInforzo CAM  MAX'!L13*'Caratteristiche CAM'!$H$54/('Caratteristiche CAM'!$C$35))*MIN(J13:K13)/2+0.85*'Caratteristiche Materiale'!$N$4*MAX('RInforzo CAM  MAX'!J13:K13)*AC13*(MIN(J13:K13)-0.4*AC13)</f>
        <v>240.13709423393212</v>
      </c>
      <c r="AE13" s="74" t="str">
        <f t="shared" si="5"/>
        <v>verificato</v>
      </c>
      <c r="AF13" s="82">
        <f t="shared" si="17"/>
        <v>2.4240816979704052</v>
      </c>
      <c r="AG13" s="96">
        <f>'Caratteristiche Materiale'!$N$5+0.4*ABS(X13)</f>
        <v>52.577649122807024</v>
      </c>
      <c r="AH13" s="96">
        <f>AF13*MIN(J13:K13)*AG13+0.6*AF13*L13*M13*'Caratteristiche CAM'!$F$35*'Caratteristiche CAM'!$H$54/'Caratteristiche CAM'!$C$36</f>
        <v>123.01689460252507</v>
      </c>
      <c r="AI13" s="83" t="str">
        <f t="shared" si="7"/>
        <v>verificato</v>
      </c>
      <c r="AJ13" s="6">
        <f>MAX!W77+0.6*AF13*L13*M13*'Caratteristiche CAM'!$F$35*'Caratteristiche CAM'!$H$54/'Caratteristiche CAM'!$C$36</f>
        <v>110.77753002624918</v>
      </c>
      <c r="AK13" s="84" t="str">
        <f t="shared" si="8"/>
        <v>verificato</v>
      </c>
      <c r="AL13" s="37">
        <f t="shared" si="9"/>
        <v>1111.8669707147219</v>
      </c>
      <c r="AM13" s="95" t="s">
        <v>52</v>
      </c>
      <c r="AN13" s="37">
        <f t="shared" si="10"/>
        <v>1234.7126887197392</v>
      </c>
      <c r="AO13" s="95" t="s">
        <v>52</v>
      </c>
      <c r="AP13" s="91">
        <f t="shared" si="11"/>
        <v>413.93012958602372</v>
      </c>
      <c r="AQ13" s="95" t="s">
        <v>52</v>
      </c>
      <c r="AR13" s="37">
        <f t="shared" si="12"/>
        <v>1958.7271414767556</v>
      </c>
      <c r="AS13" s="95" t="s">
        <v>52</v>
      </c>
    </row>
    <row r="14" spans="1:45" ht="15.75" x14ac:dyDescent="0.25">
      <c r="A14" s="96" t="str">
        <f>MAX!A78</f>
        <v>X</v>
      </c>
      <c r="B14" s="96" t="str">
        <f>MAX!B78</f>
        <v>2.36x</v>
      </c>
      <c r="C14" s="96" t="str">
        <f>MAX!C78</f>
        <v>SISM 3</v>
      </c>
      <c r="D14" s="49">
        <f>MAX!E78</f>
        <v>-286.35360000000003</v>
      </c>
      <c r="E14" s="22">
        <f>MAX!F78</f>
        <v>14.272800000000002</v>
      </c>
      <c r="F14" s="22">
        <f>MAX!G78</f>
        <v>48.979199999999999</v>
      </c>
      <c r="G14" s="22">
        <f>MAX!H78</f>
        <v>27.004800000000003</v>
      </c>
      <c r="H14" s="22">
        <f>MAX!I78</f>
        <v>30.547519999999999</v>
      </c>
      <c r="I14" s="90">
        <f>MAX!J78</f>
        <v>42.771120000000003</v>
      </c>
      <c r="J14" s="96">
        <f>MAX!K78</f>
        <v>0.8</v>
      </c>
      <c r="K14" s="96">
        <f>MAX!L78</f>
        <v>3.8</v>
      </c>
      <c r="L14" s="78">
        <v>1</v>
      </c>
      <c r="M14" s="21">
        <f>L14*'Caratteristiche CAM'!$F$36</f>
        <v>1E-3</v>
      </c>
      <c r="N14" s="21">
        <f>1-('Caratteristiche CAM'!$C$35^2+(MINA('RInforzo CAM  MAX'!J14:K14))^2)/(3*J14*K14)</f>
        <v>0.89035087719298245</v>
      </c>
      <c r="O14" s="48">
        <f>(1-('Caratteristiche CAM'!$C$36/(2*MIN('Caratteristiche CAM'!$C$35,MINA('RInforzo CAM  MAX'!J14:K14))))^2)</f>
        <v>0.9375</v>
      </c>
      <c r="P14" s="73">
        <f>4*M14/((MAX(MIN(J14:K14),'Caratteristiche CAM'!$C$35))*'Caratteristiche CAM'!$C$36)*'Caratteristiche CAM'!$F$35</f>
        <v>3.1666666666666665E-4</v>
      </c>
      <c r="Q14" s="96">
        <f>0.5*P14*'Caratteristiche CAM'!$H$54</f>
        <v>36.190476190476183</v>
      </c>
      <c r="R14" s="96">
        <f t="shared" si="14"/>
        <v>30.208333333333325</v>
      </c>
      <c r="S14" s="96">
        <f>'Caratteristiche Materiale'!$N$4+'Caratteristiche CAM'!$Q$71*'RInforzo CAM  MAX'!R14</f>
        <v>640.72916666666674</v>
      </c>
      <c r="T14" s="58" t="str">
        <f>IF(S14&gt;2*'Caratteristiche Materiale'!$N$4,"error","OK")</f>
        <v>OK</v>
      </c>
      <c r="U14" s="96">
        <f t="shared" si="15"/>
        <v>1770.7424242424242</v>
      </c>
      <c r="V14" s="63" t="str">
        <f t="shared" si="16"/>
        <v>verificato</v>
      </c>
      <c r="W14" s="64">
        <f>0.0035+0.015*(R14/'Caratteristiche Materiale'!$N$4)</f>
        <v>4.2767857142857139E-3</v>
      </c>
      <c r="X14" s="96">
        <f t="shared" si="13"/>
        <v>-94.195263157894743</v>
      </c>
      <c r="Y14" s="96">
        <f>IF(ABS(X14)&lt;('Caratteristiche Materiale'!$N$4-'Caratteristiche Materiale'!$N$4*0.4),-(((2*M14*'Caratteristiche CAM'!$F$35)/'Caratteristiche CAM'!$C$35*'Caratteristiche CAM'!$H$56*MAX(J14:K14))/(J14*K14)),0)</f>
        <v>-2.7142857142857149</v>
      </c>
      <c r="Z14" s="48">
        <f>(ABS(X14+Y14)*J14*K14+((2*'Caratteristiche CAM'!$F$35*'Caratteristiche CAM'!$F$36*'RInforzo CAM  MAX'!L14)/'Caratteristiche CAM'!$C$35)*MAX('RInforzo CAM  MAX'!J14:K14)*'Caratteristiche CAM'!$H$54)/((0.8*(0.85*'RInforzo CAM  MAX'!S14)*MIN('RInforzo CAM  MAX'!J14:K14)+((2*'Caratteristiche CAM'!$F$35*'Caratteristiche CAM'!$F$36*'RInforzo CAM  MAX'!L14)/'Caratteristiche CAM'!$C$35)*'Caratteristiche CAM'!$H$54))</f>
        <v>0.96303831871442813</v>
      </c>
      <c r="AA14" s="96">
        <f>0.85*S14*0.8*Z14*MIN(J14:K14)*(MAX(J14:K14)/2-0.4*Z14)+((2*'Caratteristiche CAM'!$F$35*'Caratteristiche CAM'!$F$36*'RInforzo CAM  MAX'!L14)/'Caratteristiche CAM'!$C$35)*'Caratteristiche CAM'!$H$54*(MAX('RInforzo CAM  MAX'!J14:K14)-'RInforzo CAM  MAX'!Z14)*'RInforzo CAM  MAX'!Z14/2</f>
        <v>528.24818136693762</v>
      </c>
      <c r="AB14" s="61" t="str">
        <f t="shared" si="4"/>
        <v>verificato</v>
      </c>
      <c r="AC14" s="48">
        <f>ABS(D14)/(0.85*'Caratteristiche Materiale'!$N$4*MAX('RInforzo CAM  MAX'!J14:K14))+('Caratteristiche CAM'!$F$35*'Caratteristiche CAM'!$F$36*'RInforzo CAM  MAX'!L14*'Caratteristiche CAM'!$H$54/('Caratteristiche CAM'!$C$35*0.85*'Caratteristiche Materiale'!$N$4*MAX('RInforzo CAM  MAX'!J14:K14)))</f>
        <v>0.15582044860049285</v>
      </c>
      <c r="AD14" s="96">
        <f>('Caratteristiche CAM'!$F$35*'Caratteristiche CAM'!$F$36*'RInforzo CAM  MAX'!L14*'Caratteristiche CAM'!$H$54/('Caratteristiche CAM'!$C$35))*MIN(J14:K14)/2+0.85*'Caratteristiche Materiale'!$N$4*MAX('RInforzo CAM  MAX'!J14:K14)*AC14*(MIN(J14:K14)-0.4*AC14)</f>
        <v>219.46955842276265</v>
      </c>
      <c r="AE14" s="74" t="str">
        <f t="shared" si="5"/>
        <v>verificato</v>
      </c>
      <c r="AF14" s="82">
        <f t="shared" si="17"/>
        <v>2.381519159357214</v>
      </c>
      <c r="AG14" s="96">
        <f>'Caratteristiche Materiale'!$N$5+0.4*ABS(X14)</f>
        <v>48.511438596491232</v>
      </c>
      <c r="AH14" s="96">
        <f>AF14*MIN(J14:K14)*AG14+0.6*AF14*L14*M14*'Caratteristiche CAM'!$F$35*'Caratteristiche CAM'!$H$54/'Caratteristiche CAM'!$C$36</f>
        <v>113.10993135655116</v>
      </c>
      <c r="AI14" s="83" t="str">
        <f t="shared" si="7"/>
        <v>verificato</v>
      </c>
      <c r="AJ14" s="6">
        <f>MAX!W78+0.6*AF14*L14*M14*'Caratteristiche CAM'!$F$35*'Caratteristiche CAM'!$H$54/'Caratteristiche CAM'!$C$36</f>
        <v>106.5435482048737</v>
      </c>
      <c r="AK14" s="84" t="str">
        <f t="shared" si="8"/>
        <v>verificato</v>
      </c>
      <c r="AL14" s="37">
        <f t="shared" si="9"/>
        <v>746.47965504227398</v>
      </c>
      <c r="AM14" s="95" t="s">
        <v>52</v>
      </c>
      <c r="AN14" s="37">
        <f t="shared" si="10"/>
        <v>792.48592677366139</v>
      </c>
      <c r="AO14" s="95" t="s">
        <v>52</v>
      </c>
      <c r="AP14" s="91">
        <f t="shared" si="11"/>
        <v>718.45294944651039</v>
      </c>
      <c r="AQ14" s="95" t="s">
        <v>52</v>
      </c>
      <c r="AR14" s="37">
        <f t="shared" si="12"/>
        <v>1235.0580984714395</v>
      </c>
      <c r="AS14" s="95" t="s">
        <v>52</v>
      </c>
    </row>
    <row r="15" spans="1:45" ht="15.75" x14ac:dyDescent="0.25">
      <c r="A15" s="96" t="str">
        <f>MAX!A79</f>
        <v>X</v>
      </c>
      <c r="B15" s="96" t="str">
        <f>MAX!B79</f>
        <v>2.36x</v>
      </c>
      <c r="C15" s="96" t="str">
        <f>MAX!C79</f>
        <v>SISM 4</v>
      </c>
      <c r="D15" s="49">
        <f>MAX!E79</f>
        <v>-286.35360000000003</v>
      </c>
      <c r="E15" s="22">
        <f>MAX!F79</f>
        <v>14.272800000000002</v>
      </c>
      <c r="F15" s="22">
        <f>MAX!G79</f>
        <v>48.979199999999999</v>
      </c>
      <c r="G15" s="22">
        <f>MAX!H79</f>
        <v>27.004800000000003</v>
      </c>
      <c r="H15" s="22">
        <f>MAX!I79</f>
        <v>30.547519999999999</v>
      </c>
      <c r="I15" s="90">
        <f>MAX!J79</f>
        <v>42.771120000000003</v>
      </c>
      <c r="J15" s="96">
        <f>MAX!K79</f>
        <v>0.8</v>
      </c>
      <c r="K15" s="96">
        <f>MAX!L79</f>
        <v>3.8</v>
      </c>
      <c r="L15" s="78">
        <v>1</v>
      </c>
      <c r="M15" s="21">
        <f>L15*'Caratteristiche CAM'!$F$36</f>
        <v>1E-3</v>
      </c>
      <c r="N15" s="21">
        <f>1-('Caratteristiche CAM'!$C$35^2+(MINA('RInforzo CAM  MAX'!J15:K15))^2)/(3*J15*K15)</f>
        <v>0.89035087719298245</v>
      </c>
      <c r="O15" s="48">
        <f>(1-('Caratteristiche CAM'!$C$36/(2*MIN('Caratteristiche CAM'!$C$35,MINA('RInforzo CAM  MAX'!J15:K15))))^2)</f>
        <v>0.9375</v>
      </c>
      <c r="P15" s="73">
        <f>4*M15/((MAX(MIN(J15:K15),'Caratteristiche CAM'!$C$35))*'Caratteristiche CAM'!$C$36)*'Caratteristiche CAM'!$F$35</f>
        <v>3.1666666666666665E-4</v>
      </c>
      <c r="Q15" s="96">
        <f>0.5*P15*'Caratteristiche CAM'!$H$54</f>
        <v>36.190476190476183</v>
      </c>
      <c r="R15" s="96">
        <f t="shared" si="14"/>
        <v>30.208333333333325</v>
      </c>
      <c r="S15" s="96">
        <f>'Caratteristiche Materiale'!$N$4+'Caratteristiche CAM'!$Q$71*'RInforzo CAM  MAX'!R15</f>
        <v>640.72916666666674</v>
      </c>
      <c r="T15" s="58" t="str">
        <f>IF(S15&gt;2*'Caratteristiche Materiale'!$N$4,"error","OK")</f>
        <v>OK</v>
      </c>
      <c r="U15" s="96">
        <f t="shared" si="15"/>
        <v>1770.7424242424242</v>
      </c>
      <c r="V15" s="63" t="str">
        <f t="shared" si="16"/>
        <v>verificato</v>
      </c>
      <c r="W15" s="64">
        <f>0.0035+0.015*(R15/'Caratteristiche Materiale'!$N$4)</f>
        <v>4.2767857142857139E-3</v>
      </c>
      <c r="X15" s="96">
        <f t="shared" si="13"/>
        <v>-94.195263157894743</v>
      </c>
      <c r="Y15" s="96">
        <f>IF(ABS(X15)&lt;('Caratteristiche Materiale'!$N$4-'Caratteristiche Materiale'!$N$4*0.4),-(((2*M15*'Caratteristiche CAM'!$F$35)/'Caratteristiche CAM'!$C$35*'Caratteristiche CAM'!$H$56*MAX(J15:K15))/(J15*K15)),0)</f>
        <v>-2.7142857142857149</v>
      </c>
      <c r="Z15" s="48">
        <f>(ABS(X15+Y15)*J15*K15+((2*'Caratteristiche CAM'!$F$35*'Caratteristiche CAM'!$F$36*'RInforzo CAM  MAX'!L15)/'Caratteristiche CAM'!$C$35)*MAX('RInforzo CAM  MAX'!J15:K15)*'Caratteristiche CAM'!$H$54)/((0.8*(0.85*'RInforzo CAM  MAX'!S15)*MIN('RInforzo CAM  MAX'!J15:K15)+((2*'Caratteristiche CAM'!$F$35*'Caratteristiche CAM'!$F$36*'RInforzo CAM  MAX'!L15)/'Caratteristiche CAM'!$C$35)*'Caratteristiche CAM'!$H$54))</f>
        <v>0.96303831871442813</v>
      </c>
      <c r="AA15" s="96">
        <f>0.85*S15*0.8*Z15*MIN(J15:K15)*(MAX(J15:K15)/2-0.4*Z15)+((2*'Caratteristiche CAM'!$F$35*'Caratteristiche CAM'!$F$36*'RInforzo CAM  MAX'!L15)/'Caratteristiche CAM'!$C$35)*'Caratteristiche CAM'!$H$54*(MAX('RInforzo CAM  MAX'!J15:K15)-'RInforzo CAM  MAX'!Z15)*'RInforzo CAM  MAX'!Z15/2</f>
        <v>528.24818136693762</v>
      </c>
      <c r="AB15" s="61" t="str">
        <f t="shared" si="4"/>
        <v>verificato</v>
      </c>
      <c r="AC15" s="48">
        <f>ABS(D15)/(0.85*'Caratteristiche Materiale'!$N$4*MAX('RInforzo CAM  MAX'!J15:K15))+('Caratteristiche CAM'!$F$35*'Caratteristiche CAM'!$F$36*'RInforzo CAM  MAX'!L15*'Caratteristiche CAM'!$H$54/('Caratteristiche CAM'!$C$35*0.85*'Caratteristiche Materiale'!$N$4*MAX('RInforzo CAM  MAX'!J15:K15)))</f>
        <v>0.15582044860049285</v>
      </c>
      <c r="AD15" s="96">
        <f>('Caratteristiche CAM'!$F$35*'Caratteristiche CAM'!$F$36*'RInforzo CAM  MAX'!L15*'Caratteristiche CAM'!$H$54/('Caratteristiche CAM'!$C$35))*MIN(J15:K15)/2+0.85*'Caratteristiche Materiale'!$N$4*MAX('RInforzo CAM  MAX'!J15:K15)*AC15*(MIN(J15:K15)-0.4*AC15)</f>
        <v>219.46955842276265</v>
      </c>
      <c r="AE15" s="74" t="str">
        <f t="shared" si="5"/>
        <v>verificato</v>
      </c>
      <c r="AF15" s="82">
        <f t="shared" si="17"/>
        <v>2.381519159357214</v>
      </c>
      <c r="AG15" s="96">
        <f>'Caratteristiche Materiale'!$N$5+0.4*ABS(X15)</f>
        <v>48.511438596491232</v>
      </c>
      <c r="AH15" s="96">
        <f>AF15*MIN(J15:K15)*AG15+0.6*AF15*L15*M15*'Caratteristiche CAM'!$F$35*'Caratteristiche CAM'!$H$54/'Caratteristiche CAM'!$C$36</f>
        <v>113.10993135655116</v>
      </c>
      <c r="AI15" s="83" t="str">
        <f t="shared" si="7"/>
        <v>verificato</v>
      </c>
      <c r="AJ15" s="6">
        <f>MAX!W79+0.6*AF15*L15*M15*'Caratteristiche CAM'!$F$35*'Caratteristiche CAM'!$H$54/'Caratteristiche CAM'!$C$36</f>
        <v>106.5435482048737</v>
      </c>
      <c r="AK15" s="84" t="str">
        <f t="shared" si="8"/>
        <v>verificato</v>
      </c>
      <c r="AL15" s="37">
        <f t="shared" si="9"/>
        <v>746.47965504227398</v>
      </c>
      <c r="AM15" s="95" t="s">
        <v>52</v>
      </c>
      <c r="AN15" s="37">
        <f t="shared" si="10"/>
        <v>792.48592677366139</v>
      </c>
      <c r="AO15" s="95" t="s">
        <v>52</v>
      </c>
      <c r="AP15" s="91">
        <f t="shared" si="11"/>
        <v>718.45294944651039</v>
      </c>
      <c r="AQ15" s="95" t="s">
        <v>52</v>
      </c>
      <c r="AR15" s="37">
        <f t="shared" si="12"/>
        <v>1235.0580984714395</v>
      </c>
      <c r="AS15" s="95" t="s">
        <v>52</v>
      </c>
    </row>
    <row r="16" spans="1:45" ht="15.75" x14ac:dyDescent="0.25">
      <c r="A16" s="96" t="str">
        <f>MAX!A80</f>
        <v>X</v>
      </c>
      <c r="B16" s="96" t="str">
        <f>MAX!B80</f>
        <v>2.36x</v>
      </c>
      <c r="C16" s="96" t="str">
        <f>MAX!C80</f>
        <v>SISM 5</v>
      </c>
      <c r="D16" s="49">
        <f>MAX!E80</f>
        <v>-286.35360000000003</v>
      </c>
      <c r="E16" s="22">
        <f>MAX!F80</f>
        <v>14.272800000000002</v>
      </c>
      <c r="F16" s="22">
        <f>MAX!G80</f>
        <v>48.979199999999999</v>
      </c>
      <c r="G16" s="22">
        <f>MAX!H80</f>
        <v>27.004800000000003</v>
      </c>
      <c r="H16" s="22">
        <f>MAX!I80</f>
        <v>30.547519999999999</v>
      </c>
      <c r="I16" s="90">
        <f>MAX!J80</f>
        <v>42.771120000000003</v>
      </c>
      <c r="J16" s="96">
        <f>MAX!K80</f>
        <v>0.8</v>
      </c>
      <c r="K16" s="96">
        <f>MAX!L80</f>
        <v>3.8</v>
      </c>
      <c r="L16" s="78">
        <v>1</v>
      </c>
      <c r="M16" s="21">
        <f>L16*'Caratteristiche CAM'!$F$36</f>
        <v>1E-3</v>
      </c>
      <c r="N16" s="21">
        <f>1-('Caratteristiche CAM'!$C$35^2+(MINA('RInforzo CAM  MAX'!J16:K16))^2)/(3*J16*K16)</f>
        <v>0.89035087719298245</v>
      </c>
      <c r="O16" s="48">
        <f>(1-('Caratteristiche CAM'!$C$36/(2*MIN('Caratteristiche CAM'!$C$35,MINA('RInforzo CAM  MAX'!J16:K16))))^2)</f>
        <v>0.9375</v>
      </c>
      <c r="P16" s="73">
        <f>4*M16/((MAX(MIN(J16:K16),'Caratteristiche CAM'!$C$35))*'Caratteristiche CAM'!$C$36)*'Caratteristiche CAM'!$F$35</f>
        <v>3.1666666666666665E-4</v>
      </c>
      <c r="Q16" s="96">
        <f>0.5*P16*'Caratteristiche CAM'!$H$54</f>
        <v>36.190476190476183</v>
      </c>
      <c r="R16" s="96">
        <f t="shared" si="14"/>
        <v>30.208333333333325</v>
      </c>
      <c r="S16" s="96">
        <f>'Caratteristiche Materiale'!$N$4+'Caratteristiche CAM'!$Q$71*'RInforzo CAM  MAX'!R16</f>
        <v>640.72916666666674</v>
      </c>
      <c r="T16" s="58" t="str">
        <f>IF(S16&gt;2*'Caratteristiche Materiale'!$N$4,"error","OK")</f>
        <v>OK</v>
      </c>
      <c r="U16" s="96">
        <f t="shared" si="15"/>
        <v>1770.7424242424242</v>
      </c>
      <c r="V16" s="63" t="str">
        <f t="shared" si="16"/>
        <v>verificato</v>
      </c>
      <c r="W16" s="64">
        <f>0.0035+0.015*(R16/'Caratteristiche Materiale'!$N$4)</f>
        <v>4.2767857142857139E-3</v>
      </c>
      <c r="X16" s="96">
        <f t="shared" si="13"/>
        <v>-94.195263157894743</v>
      </c>
      <c r="Y16" s="96">
        <f>IF(ABS(X16)&lt;('Caratteristiche Materiale'!$N$4-'Caratteristiche Materiale'!$N$4*0.4),-(((2*M16*'Caratteristiche CAM'!$F$35)/'Caratteristiche CAM'!$C$35*'Caratteristiche CAM'!$H$56*MAX(J16:K16))/(J16*K16)),0)</f>
        <v>-2.7142857142857149</v>
      </c>
      <c r="Z16" s="48">
        <f>(ABS(X16+Y16)*J16*K16+((2*'Caratteristiche CAM'!$F$35*'Caratteristiche CAM'!$F$36*'RInforzo CAM  MAX'!L16)/'Caratteristiche CAM'!$C$35)*MAX('RInforzo CAM  MAX'!J16:K16)*'Caratteristiche CAM'!$H$54)/((0.8*(0.85*'RInforzo CAM  MAX'!S16)*MIN('RInforzo CAM  MAX'!J16:K16)+((2*'Caratteristiche CAM'!$F$35*'Caratteristiche CAM'!$F$36*'RInforzo CAM  MAX'!L16)/'Caratteristiche CAM'!$C$35)*'Caratteristiche CAM'!$H$54))</f>
        <v>0.96303831871442813</v>
      </c>
      <c r="AA16" s="96">
        <f>0.85*S16*0.8*Z16*MIN(J16:K16)*(MAX(J16:K16)/2-0.4*Z16)+((2*'Caratteristiche CAM'!$F$35*'Caratteristiche CAM'!$F$36*'RInforzo CAM  MAX'!L16)/'Caratteristiche CAM'!$C$35)*'Caratteristiche CAM'!$H$54*(MAX('RInforzo CAM  MAX'!J16:K16)-'RInforzo CAM  MAX'!Z16)*'RInforzo CAM  MAX'!Z16/2</f>
        <v>528.24818136693762</v>
      </c>
      <c r="AB16" s="61" t="str">
        <f t="shared" si="4"/>
        <v>verificato</v>
      </c>
      <c r="AC16" s="48">
        <f>ABS(D16)/(0.85*'Caratteristiche Materiale'!$N$4*MAX('RInforzo CAM  MAX'!J16:K16))+('Caratteristiche CAM'!$F$35*'Caratteristiche CAM'!$F$36*'RInforzo CAM  MAX'!L16*'Caratteristiche CAM'!$H$54/('Caratteristiche CAM'!$C$35*0.85*'Caratteristiche Materiale'!$N$4*MAX('RInforzo CAM  MAX'!J16:K16)))</f>
        <v>0.15582044860049285</v>
      </c>
      <c r="AD16" s="96">
        <f>('Caratteristiche CAM'!$F$35*'Caratteristiche CAM'!$F$36*'RInforzo CAM  MAX'!L16*'Caratteristiche CAM'!$H$54/('Caratteristiche CAM'!$C$35))*MIN(J16:K16)/2+0.85*'Caratteristiche Materiale'!$N$4*MAX('RInforzo CAM  MAX'!J16:K16)*AC16*(MIN(J16:K16)-0.4*AC16)</f>
        <v>219.46955842276265</v>
      </c>
      <c r="AE16" s="74" t="str">
        <f t="shared" si="5"/>
        <v>verificato</v>
      </c>
      <c r="AF16" s="82">
        <f t="shared" si="17"/>
        <v>2.381519159357214</v>
      </c>
      <c r="AG16" s="96">
        <f>'Caratteristiche Materiale'!$N$5+0.4*ABS(X16)</f>
        <v>48.511438596491232</v>
      </c>
      <c r="AH16" s="96">
        <f>AF16*MIN(J16:K16)*AG16+0.6*AF16*L16*M16*'Caratteristiche CAM'!$F$35*'Caratteristiche CAM'!$H$54/'Caratteristiche CAM'!$C$36</f>
        <v>113.10993135655116</v>
      </c>
      <c r="AI16" s="83" t="str">
        <f t="shared" si="7"/>
        <v>verificato</v>
      </c>
      <c r="AJ16" s="6">
        <f>MAX!W80+0.6*AF16*L16*M16*'Caratteristiche CAM'!$F$35*'Caratteristiche CAM'!$H$54/'Caratteristiche CAM'!$C$36</f>
        <v>106.5435482048737</v>
      </c>
      <c r="AK16" s="84" t="str">
        <f t="shared" si="8"/>
        <v>verificato</v>
      </c>
      <c r="AL16" s="37">
        <f t="shared" si="9"/>
        <v>746.47965504227398</v>
      </c>
      <c r="AM16" s="95" t="s">
        <v>52</v>
      </c>
      <c r="AN16" s="37">
        <f t="shared" si="10"/>
        <v>792.48592677366139</v>
      </c>
      <c r="AO16" s="95" t="s">
        <v>52</v>
      </c>
      <c r="AP16" s="91">
        <f t="shared" si="11"/>
        <v>718.45294944651039</v>
      </c>
      <c r="AQ16" s="95" t="s">
        <v>52</v>
      </c>
      <c r="AR16" s="37">
        <f t="shared" si="12"/>
        <v>1235.0580984714395</v>
      </c>
      <c r="AS16" s="95" t="s">
        <v>52</v>
      </c>
    </row>
    <row r="17" spans="1:45" ht="15.75" x14ac:dyDescent="0.25">
      <c r="A17" s="96" t="str">
        <f>MAX!A81</f>
        <v>X</v>
      </c>
      <c r="B17" s="96" t="str">
        <f>MAX!B81</f>
        <v>2.36x</v>
      </c>
      <c r="C17" s="96" t="str">
        <f>MAX!C81</f>
        <v>SISM 6</v>
      </c>
      <c r="D17" s="49">
        <f>MAX!E81</f>
        <v>-317.25680000000006</v>
      </c>
      <c r="E17" s="22">
        <f>MAX!F81</f>
        <v>9.9632000000000005</v>
      </c>
      <c r="F17" s="22">
        <f>MAX!G81</f>
        <v>91.896000000000015</v>
      </c>
      <c r="G17" s="22">
        <f>MAX!H81</f>
        <v>36.039120000000004</v>
      </c>
      <c r="H17" s="22">
        <f>MAX!I81</f>
        <v>58.013919999999999</v>
      </c>
      <c r="I17" s="90">
        <f>MAX!J81</f>
        <v>28.684719999999999</v>
      </c>
      <c r="J17" s="96">
        <f>MAX!K81</f>
        <v>0.8</v>
      </c>
      <c r="K17" s="96">
        <f>MAX!L81</f>
        <v>3.8</v>
      </c>
      <c r="L17" s="78">
        <v>1</v>
      </c>
      <c r="M17" s="21">
        <f>L17*'Caratteristiche CAM'!$F$36</f>
        <v>1E-3</v>
      </c>
      <c r="N17" s="21">
        <f>1-('Caratteristiche CAM'!$C$35^2+(MINA('RInforzo CAM  MAX'!J17:K17))^2)/(3*J17*K17)</f>
        <v>0.89035087719298245</v>
      </c>
      <c r="O17" s="48">
        <f>(1-('Caratteristiche CAM'!$C$36/(2*MIN('Caratteristiche CAM'!$C$35,MINA('RInforzo CAM  MAX'!J17:K17))))^2)</f>
        <v>0.9375</v>
      </c>
      <c r="P17" s="73">
        <f>4*M17/((MAX(MIN(J17:K17),'Caratteristiche CAM'!$C$35))*'Caratteristiche CAM'!$C$36)*'Caratteristiche CAM'!$F$35</f>
        <v>3.1666666666666665E-4</v>
      </c>
      <c r="Q17" s="96">
        <f>0.5*P17*'Caratteristiche CAM'!$H$54</f>
        <v>36.190476190476183</v>
      </c>
      <c r="R17" s="96">
        <f t="shared" si="14"/>
        <v>30.208333333333325</v>
      </c>
      <c r="S17" s="96">
        <f>'Caratteristiche Materiale'!$N$4+'Caratteristiche CAM'!$Q$71*'RInforzo CAM  MAX'!R17</f>
        <v>640.72916666666674</v>
      </c>
      <c r="T17" s="58" t="str">
        <f>IF(S17&gt;2*'Caratteristiche Materiale'!$N$4,"error","OK")</f>
        <v>OK</v>
      </c>
      <c r="U17" s="96">
        <f t="shared" si="15"/>
        <v>1770.7424242424242</v>
      </c>
      <c r="V17" s="63" t="str">
        <f t="shared" si="16"/>
        <v>verificato</v>
      </c>
      <c r="W17" s="64">
        <f>0.0035+0.015*(R17/'Caratteristiche Materiale'!$N$4)</f>
        <v>4.2767857142857139E-3</v>
      </c>
      <c r="X17" s="96">
        <f t="shared" si="13"/>
        <v>-104.36078947368422</v>
      </c>
      <c r="Y17" s="96">
        <f>IF(ABS(X17)&lt;('Caratteristiche Materiale'!$N$4-'Caratteristiche Materiale'!$N$4*0.4),-(((2*M17*'Caratteristiche CAM'!$F$35)/'Caratteristiche CAM'!$C$35*'Caratteristiche CAM'!$H$56*MAX(J17:K17))/(J17*K17)),0)</f>
        <v>-2.7142857142857149</v>
      </c>
      <c r="Z17" s="48">
        <f>(ABS(X17+Y17)*J17*K17+((2*'Caratteristiche CAM'!$F$35*'Caratteristiche CAM'!$F$36*'RInforzo CAM  MAX'!L17)/'Caratteristiche CAM'!$C$35)*MAX('RInforzo CAM  MAX'!J17:K17)*'Caratteristiche CAM'!$H$54)/((0.8*(0.85*'RInforzo CAM  MAX'!S17)*MIN('RInforzo CAM  MAX'!J17:K17)+((2*'Caratteristiche CAM'!$F$35*'Caratteristiche CAM'!$F$36*'RInforzo CAM  MAX'!L17)/'Caratteristiche CAM'!$C$35)*'Caratteristiche CAM'!$H$54))</f>
        <v>1.0481633959408105</v>
      </c>
      <c r="AA17" s="96">
        <f>0.85*S17*0.8*Z17*MIN(J17:K17)*(MAX(J17:K17)/2-0.4*Z17)+((2*'Caratteristiche CAM'!$F$35*'Caratteristiche CAM'!$F$36*'RInforzo CAM  MAX'!L17)/'Caratteristiche CAM'!$C$35)*'Caratteristiche CAM'!$H$54*(MAX('RInforzo CAM  MAX'!J17:K17)-'RInforzo CAM  MAX'!Z17)*'RInforzo CAM  MAX'!Z17/2</f>
        <v>561.85539609661123</v>
      </c>
      <c r="AB17" s="61" t="str">
        <f t="shared" si="4"/>
        <v>verificato</v>
      </c>
      <c r="AC17" s="48">
        <f>ABS(D17)/(0.85*'Caratteristiche Materiale'!$N$4*MAX('RInforzo CAM  MAX'!J17:K17))+('Caratteristiche CAM'!$F$35*'Caratteristiche CAM'!$F$36*'RInforzo CAM  MAX'!L17*'Caratteristiche CAM'!$H$54/('Caratteristiche CAM'!$C$35*0.85*'Caratteristiche Materiale'!$N$4*MAX('RInforzo CAM  MAX'!J17:K17)))</f>
        <v>0.1722219700511784</v>
      </c>
      <c r="AD17" s="96">
        <f>('Caratteristiche CAM'!$F$35*'Caratteristiche CAM'!$F$36*'RInforzo CAM  MAX'!L17*'Caratteristiche CAM'!$H$54/('Caratteristiche CAM'!$C$35))*MIN(J17:K17)/2+0.85*'Caratteristiche Materiale'!$N$4*MAX('RInforzo CAM  MAX'!J17:K17)*AC17*(MIN(J17:K17)-0.4*AC17)</f>
        <v>240.13709423393212</v>
      </c>
      <c r="AE17" s="74" t="str">
        <f t="shared" si="5"/>
        <v>verificato</v>
      </c>
      <c r="AF17" s="82">
        <f t="shared" si="17"/>
        <v>2.4240816979704052</v>
      </c>
      <c r="AG17" s="96">
        <f>'Caratteristiche Materiale'!$N$5+0.4*ABS(X17)</f>
        <v>52.577649122807024</v>
      </c>
      <c r="AH17" s="96">
        <f>AF17*MIN(J17:K17)*AG17+0.6*AF17*L17*M17*'Caratteristiche CAM'!$F$35*'Caratteristiche CAM'!$H$54/'Caratteristiche CAM'!$C$36</f>
        <v>123.01689460252507</v>
      </c>
      <c r="AI17" s="83" t="str">
        <f t="shared" si="7"/>
        <v>verificato</v>
      </c>
      <c r="AJ17" s="6">
        <f>MAX!W81+0.6*AF17*L17*M17*'Caratteristiche CAM'!$F$35*'Caratteristiche CAM'!$H$54/'Caratteristiche CAM'!$C$36</f>
        <v>110.77753002624918</v>
      </c>
      <c r="AK17" s="84" t="str">
        <f t="shared" si="8"/>
        <v>verificato</v>
      </c>
      <c r="AL17" s="37">
        <f t="shared" si="9"/>
        <v>1111.8669707147219</v>
      </c>
      <c r="AM17" s="95" t="s">
        <v>52</v>
      </c>
      <c r="AN17" s="37">
        <f t="shared" si="10"/>
        <v>1234.7126887197392</v>
      </c>
      <c r="AO17" s="95" t="s">
        <v>52</v>
      </c>
      <c r="AP17" s="91">
        <f t="shared" si="11"/>
        <v>413.93012958602372</v>
      </c>
      <c r="AQ17" s="95" t="s">
        <v>52</v>
      </c>
      <c r="AR17" s="37">
        <f t="shared" si="12"/>
        <v>1958.7271414767556</v>
      </c>
      <c r="AS17" s="95" t="s">
        <v>52</v>
      </c>
    </row>
    <row r="18" spans="1:45" ht="15.75" x14ac:dyDescent="0.25">
      <c r="A18" s="96" t="str">
        <f>MAX!A82</f>
        <v>X</v>
      </c>
      <c r="B18" s="96" t="str">
        <f>MAX!B82</f>
        <v>2.36x</v>
      </c>
      <c r="C18" s="96" t="str">
        <f>MAX!C82</f>
        <v>SISM 7</v>
      </c>
      <c r="D18" s="49">
        <f>MAX!E82</f>
        <v>-317.25680000000006</v>
      </c>
      <c r="E18" s="22">
        <f>MAX!F82</f>
        <v>9.9632000000000005</v>
      </c>
      <c r="F18" s="22">
        <f>MAX!G82</f>
        <v>91.896000000000015</v>
      </c>
      <c r="G18" s="22">
        <f>MAX!H82</f>
        <v>36.039120000000004</v>
      </c>
      <c r="H18" s="22">
        <f>MAX!I82</f>
        <v>58.013919999999999</v>
      </c>
      <c r="I18" s="90">
        <f>MAX!J82</f>
        <v>28.684719999999999</v>
      </c>
      <c r="J18" s="96">
        <f>MAX!K82</f>
        <v>0.8</v>
      </c>
      <c r="K18" s="96">
        <f>MAX!L82</f>
        <v>3.8</v>
      </c>
      <c r="L18" s="78">
        <v>1</v>
      </c>
      <c r="M18" s="21">
        <f>L18*'Caratteristiche CAM'!$F$36</f>
        <v>1E-3</v>
      </c>
      <c r="N18" s="21">
        <f>1-('Caratteristiche CAM'!$C$35^2+(MINA('RInforzo CAM  MAX'!J18:K18))^2)/(3*J18*K18)</f>
        <v>0.89035087719298245</v>
      </c>
      <c r="O18" s="48">
        <f>(1-('Caratteristiche CAM'!$C$36/(2*MIN('Caratteristiche CAM'!$C$35,MINA('RInforzo CAM  MAX'!J18:K18))))^2)</f>
        <v>0.9375</v>
      </c>
      <c r="P18" s="73">
        <f>4*M18/((MAX(MIN(J18:K18),'Caratteristiche CAM'!$C$35))*'Caratteristiche CAM'!$C$36)*'Caratteristiche CAM'!$F$35</f>
        <v>3.1666666666666665E-4</v>
      </c>
      <c r="Q18" s="96">
        <f>0.5*P18*'Caratteristiche CAM'!$H$54</f>
        <v>36.190476190476183</v>
      </c>
      <c r="R18" s="96">
        <f t="shared" si="14"/>
        <v>30.208333333333325</v>
      </c>
      <c r="S18" s="96">
        <f>'Caratteristiche Materiale'!$N$4+'Caratteristiche CAM'!$Q$71*'RInforzo CAM  MAX'!R18</f>
        <v>640.72916666666674</v>
      </c>
      <c r="T18" s="58" t="str">
        <f>IF(S18&gt;2*'Caratteristiche Materiale'!$N$4,"error","OK")</f>
        <v>OK</v>
      </c>
      <c r="U18" s="96">
        <f t="shared" si="15"/>
        <v>1770.7424242424242</v>
      </c>
      <c r="V18" s="63" t="str">
        <f t="shared" si="16"/>
        <v>verificato</v>
      </c>
      <c r="W18" s="64">
        <f>0.0035+0.015*(R18/'Caratteristiche Materiale'!$N$4)</f>
        <v>4.2767857142857139E-3</v>
      </c>
      <c r="X18" s="96">
        <f t="shared" si="13"/>
        <v>-104.36078947368422</v>
      </c>
      <c r="Y18" s="96">
        <f>IF(ABS(X18)&lt;('Caratteristiche Materiale'!$N$4-'Caratteristiche Materiale'!$N$4*0.4),-(((2*M18*'Caratteristiche CAM'!$F$35)/'Caratteristiche CAM'!$C$35*'Caratteristiche CAM'!$H$56*MAX(J18:K18))/(J18*K18)),0)</f>
        <v>-2.7142857142857149</v>
      </c>
      <c r="Z18" s="48">
        <f>(ABS(X18+Y18)*J18*K18+((2*'Caratteristiche CAM'!$F$35*'Caratteristiche CAM'!$F$36*'RInforzo CAM  MAX'!L18)/'Caratteristiche CAM'!$C$35)*MAX('RInforzo CAM  MAX'!J18:K18)*'Caratteristiche CAM'!$H$54)/((0.8*(0.85*'RInforzo CAM  MAX'!S18)*MIN('RInforzo CAM  MAX'!J18:K18)+((2*'Caratteristiche CAM'!$F$35*'Caratteristiche CAM'!$F$36*'RInforzo CAM  MAX'!L18)/'Caratteristiche CAM'!$C$35)*'Caratteristiche CAM'!$H$54))</f>
        <v>1.0481633959408105</v>
      </c>
      <c r="AA18" s="96">
        <f>0.85*S18*0.8*Z18*MIN(J18:K18)*(MAX(J18:K18)/2-0.4*Z18)+((2*'Caratteristiche CAM'!$F$35*'Caratteristiche CAM'!$F$36*'RInforzo CAM  MAX'!L18)/'Caratteristiche CAM'!$C$35)*'Caratteristiche CAM'!$H$54*(MAX('RInforzo CAM  MAX'!J18:K18)-'RInforzo CAM  MAX'!Z18)*'RInforzo CAM  MAX'!Z18/2</f>
        <v>561.85539609661123</v>
      </c>
      <c r="AB18" s="61" t="str">
        <f t="shared" si="4"/>
        <v>verificato</v>
      </c>
      <c r="AC18" s="48">
        <f>ABS(D18)/(0.85*'Caratteristiche Materiale'!$N$4*MAX('RInforzo CAM  MAX'!J18:K18))+('Caratteristiche CAM'!$F$35*'Caratteristiche CAM'!$F$36*'RInforzo CAM  MAX'!L18*'Caratteristiche CAM'!$H$54/('Caratteristiche CAM'!$C$35*0.85*'Caratteristiche Materiale'!$N$4*MAX('RInforzo CAM  MAX'!J18:K18)))</f>
        <v>0.1722219700511784</v>
      </c>
      <c r="AD18" s="96">
        <f>('Caratteristiche CAM'!$F$35*'Caratteristiche CAM'!$F$36*'RInforzo CAM  MAX'!L18*'Caratteristiche CAM'!$H$54/('Caratteristiche CAM'!$C$35))*MIN(J18:K18)/2+0.85*'Caratteristiche Materiale'!$N$4*MAX('RInforzo CAM  MAX'!J18:K18)*AC18*(MIN(J18:K18)-0.4*AC18)</f>
        <v>240.13709423393212</v>
      </c>
      <c r="AE18" s="74" t="str">
        <f t="shared" si="5"/>
        <v>verificato</v>
      </c>
      <c r="AF18" s="82">
        <f t="shared" si="17"/>
        <v>2.4240816979704052</v>
      </c>
      <c r="AG18" s="96">
        <f>'Caratteristiche Materiale'!$N$5+0.4*ABS(X18)</f>
        <v>52.577649122807024</v>
      </c>
      <c r="AH18" s="96">
        <f>AF18*MIN(J18:K18)*AG18+0.6*AF18*L18*M18*'Caratteristiche CAM'!$F$35*'Caratteristiche CAM'!$H$54/'Caratteristiche CAM'!$C$36</f>
        <v>123.01689460252507</v>
      </c>
      <c r="AI18" s="83" t="str">
        <f t="shared" si="7"/>
        <v>verificato</v>
      </c>
      <c r="AJ18" s="6">
        <f>MAX!W82+0.6*AF18*L18*M18*'Caratteristiche CAM'!$F$35*'Caratteristiche CAM'!$H$54/'Caratteristiche CAM'!$C$36</f>
        <v>110.77753002624918</v>
      </c>
      <c r="AK18" s="84" t="str">
        <f t="shared" si="8"/>
        <v>verificato</v>
      </c>
      <c r="AL18" s="37">
        <f t="shared" si="9"/>
        <v>1111.8669707147219</v>
      </c>
      <c r="AM18" s="95" t="s">
        <v>52</v>
      </c>
      <c r="AN18" s="37">
        <f t="shared" si="10"/>
        <v>1234.7126887197392</v>
      </c>
      <c r="AO18" s="95" t="s">
        <v>52</v>
      </c>
      <c r="AP18" s="91">
        <f t="shared" si="11"/>
        <v>413.93012958602372</v>
      </c>
      <c r="AQ18" s="95" t="s">
        <v>52</v>
      </c>
      <c r="AR18" s="37">
        <f t="shared" si="12"/>
        <v>1958.7271414767556</v>
      </c>
      <c r="AS18" s="95" t="s">
        <v>52</v>
      </c>
    </row>
    <row r="19" spans="1:45" ht="15.75" x14ac:dyDescent="0.25">
      <c r="A19" s="96" t="str">
        <f>MAX!A83</f>
        <v>X</v>
      </c>
      <c r="B19" s="96" t="str">
        <f>MAX!B83</f>
        <v>2.36x</v>
      </c>
      <c r="C19" s="96" t="str">
        <f>MAX!C83</f>
        <v>SISM 8</v>
      </c>
      <c r="D19" s="49">
        <f>MAX!E83</f>
        <v>-317.25680000000006</v>
      </c>
      <c r="E19" s="22">
        <f>MAX!F83</f>
        <v>9.9632000000000005</v>
      </c>
      <c r="F19" s="22">
        <f>MAX!G83</f>
        <v>91.896000000000015</v>
      </c>
      <c r="G19" s="22">
        <f>MAX!H83</f>
        <v>36.039120000000004</v>
      </c>
      <c r="H19" s="22">
        <f>MAX!I83</f>
        <v>58.013919999999999</v>
      </c>
      <c r="I19" s="90">
        <f>MAX!J83</f>
        <v>28.684719999999999</v>
      </c>
      <c r="J19" s="96">
        <f>MAX!K83</f>
        <v>0.8</v>
      </c>
      <c r="K19" s="96">
        <f>MAX!L83</f>
        <v>3.8</v>
      </c>
      <c r="L19" s="78">
        <v>1</v>
      </c>
      <c r="M19" s="21">
        <f>L19*'Caratteristiche CAM'!$F$36</f>
        <v>1E-3</v>
      </c>
      <c r="N19" s="21">
        <f>1-('Caratteristiche CAM'!$C$35^2+(MINA('RInforzo CAM  MAX'!J19:K19))^2)/(3*J19*K19)</f>
        <v>0.89035087719298245</v>
      </c>
      <c r="O19" s="48">
        <f>(1-('Caratteristiche CAM'!$C$36/(2*MIN('Caratteristiche CAM'!$C$35,MINA('RInforzo CAM  MAX'!J19:K19))))^2)</f>
        <v>0.9375</v>
      </c>
      <c r="P19" s="73">
        <f>4*M19/((MAX(MIN(J19:K19),'Caratteristiche CAM'!$C$35))*'Caratteristiche CAM'!$C$36)*'Caratteristiche CAM'!$F$35</f>
        <v>3.1666666666666665E-4</v>
      </c>
      <c r="Q19" s="96">
        <f>0.5*P19*'Caratteristiche CAM'!$H$54</f>
        <v>36.190476190476183</v>
      </c>
      <c r="R19" s="96">
        <f t="shared" si="14"/>
        <v>30.208333333333325</v>
      </c>
      <c r="S19" s="96">
        <f>'Caratteristiche Materiale'!$N$4+'Caratteristiche CAM'!$Q$71*'RInforzo CAM  MAX'!R19</f>
        <v>640.72916666666674</v>
      </c>
      <c r="T19" s="58" t="str">
        <f>IF(S19&gt;2*'Caratteristiche Materiale'!$N$4,"error","OK")</f>
        <v>OK</v>
      </c>
      <c r="U19" s="96">
        <f t="shared" si="15"/>
        <v>1770.7424242424242</v>
      </c>
      <c r="V19" s="63" t="str">
        <f t="shared" si="16"/>
        <v>verificato</v>
      </c>
      <c r="W19" s="64">
        <f>0.0035+0.015*(R19/'Caratteristiche Materiale'!$N$4)</f>
        <v>4.2767857142857139E-3</v>
      </c>
      <c r="X19" s="96">
        <f t="shared" si="13"/>
        <v>-104.36078947368422</v>
      </c>
      <c r="Y19" s="96">
        <f>IF(ABS(X19)&lt;('Caratteristiche Materiale'!$N$4-'Caratteristiche Materiale'!$N$4*0.4),-(((2*M19*'Caratteristiche CAM'!$F$35)/'Caratteristiche CAM'!$C$35*'Caratteristiche CAM'!$H$56*MAX(J19:K19))/(J19*K19)),0)</f>
        <v>-2.7142857142857149</v>
      </c>
      <c r="Z19" s="48">
        <f>(ABS(X19+Y19)*J19*K19+((2*'Caratteristiche CAM'!$F$35*'Caratteristiche CAM'!$F$36*'RInforzo CAM  MAX'!L19)/'Caratteristiche CAM'!$C$35)*MAX('RInforzo CAM  MAX'!J19:K19)*'Caratteristiche CAM'!$H$54)/((0.8*(0.85*'RInforzo CAM  MAX'!S19)*MIN('RInforzo CAM  MAX'!J19:K19)+((2*'Caratteristiche CAM'!$F$35*'Caratteristiche CAM'!$F$36*'RInforzo CAM  MAX'!L19)/'Caratteristiche CAM'!$C$35)*'Caratteristiche CAM'!$H$54))</f>
        <v>1.0481633959408105</v>
      </c>
      <c r="AA19" s="96">
        <f>0.85*S19*0.8*Z19*MIN(J19:K19)*(MAX(J19:K19)/2-0.4*Z19)+((2*'Caratteristiche CAM'!$F$35*'Caratteristiche CAM'!$F$36*'RInforzo CAM  MAX'!L19)/'Caratteristiche CAM'!$C$35)*'Caratteristiche CAM'!$H$54*(MAX('RInforzo CAM  MAX'!J19:K19)-'RInforzo CAM  MAX'!Z19)*'RInforzo CAM  MAX'!Z19/2</f>
        <v>561.85539609661123</v>
      </c>
      <c r="AB19" s="61" t="str">
        <f t="shared" si="4"/>
        <v>verificato</v>
      </c>
      <c r="AC19" s="48">
        <f>ABS(D19)/(0.85*'Caratteristiche Materiale'!$N$4*MAX('RInforzo CAM  MAX'!J19:K19))+('Caratteristiche CAM'!$F$35*'Caratteristiche CAM'!$F$36*'RInforzo CAM  MAX'!L19*'Caratteristiche CAM'!$H$54/('Caratteristiche CAM'!$C$35*0.85*'Caratteristiche Materiale'!$N$4*MAX('RInforzo CAM  MAX'!J19:K19)))</f>
        <v>0.1722219700511784</v>
      </c>
      <c r="AD19" s="96">
        <f>('Caratteristiche CAM'!$F$35*'Caratteristiche CAM'!$F$36*'RInforzo CAM  MAX'!L19*'Caratteristiche CAM'!$H$54/('Caratteristiche CAM'!$C$35))*MIN(J19:K19)/2+0.85*'Caratteristiche Materiale'!$N$4*MAX('RInforzo CAM  MAX'!J19:K19)*AC19*(MIN(J19:K19)-0.4*AC19)</f>
        <v>240.13709423393212</v>
      </c>
      <c r="AE19" s="74" t="str">
        <f t="shared" si="5"/>
        <v>verificato</v>
      </c>
      <c r="AF19" s="82">
        <f t="shared" si="17"/>
        <v>2.4240816979704052</v>
      </c>
      <c r="AG19" s="96">
        <f>'Caratteristiche Materiale'!$N$5+0.4*ABS(X19)</f>
        <v>52.577649122807024</v>
      </c>
      <c r="AH19" s="96">
        <f>AF19*MIN(J19:K19)*AG19+0.6*AF19*L19*M19*'Caratteristiche CAM'!$F$35*'Caratteristiche CAM'!$H$54/'Caratteristiche CAM'!$C$36</f>
        <v>123.01689460252507</v>
      </c>
      <c r="AI19" s="83" t="str">
        <f t="shared" si="7"/>
        <v>verificato</v>
      </c>
      <c r="AJ19" s="6">
        <f>MAX!W83+0.6*AF19*L19*M19*'Caratteristiche CAM'!$F$35*'Caratteristiche CAM'!$H$54/'Caratteristiche CAM'!$C$36</f>
        <v>110.77753002624918</v>
      </c>
      <c r="AK19" s="84" t="str">
        <f t="shared" si="8"/>
        <v>verificato</v>
      </c>
      <c r="AL19" s="37">
        <f t="shared" si="9"/>
        <v>1111.8669707147219</v>
      </c>
      <c r="AM19" s="95" t="s">
        <v>52</v>
      </c>
      <c r="AN19" s="37">
        <f t="shared" si="10"/>
        <v>1234.7126887197392</v>
      </c>
      <c r="AO19" s="95" t="s">
        <v>52</v>
      </c>
      <c r="AP19" s="91">
        <f t="shared" si="11"/>
        <v>413.93012958602372</v>
      </c>
      <c r="AQ19" s="95" t="s">
        <v>52</v>
      </c>
      <c r="AR19" s="37">
        <f t="shared" si="12"/>
        <v>1958.7271414767556</v>
      </c>
      <c r="AS19" s="95" t="s">
        <v>52</v>
      </c>
    </row>
    <row r="20" spans="1:45" ht="15.75" x14ac:dyDescent="0.25">
      <c r="A20" s="96" t="str">
        <f>MAX!A84</f>
        <v>X</v>
      </c>
      <c r="B20" s="96" t="str">
        <f>MAX!B84</f>
        <v>2.37x</v>
      </c>
      <c r="C20" s="96" t="str">
        <f>MAX!C84</f>
        <v>SISM 1</v>
      </c>
      <c r="D20" s="49">
        <f>MAX!E84</f>
        <v>-274.53359999999998</v>
      </c>
      <c r="E20" s="22">
        <f>MAX!F84</f>
        <v>25.975200000000001</v>
      </c>
      <c r="F20" s="22">
        <f>MAX!G84</f>
        <v>38.817599999999999</v>
      </c>
      <c r="G20" s="22">
        <f>MAX!H84</f>
        <v>17.150640000000003</v>
      </c>
      <c r="H20" s="22">
        <f>MAX!I84</f>
        <v>16.406960000000002</v>
      </c>
      <c r="I20" s="90">
        <f>MAX!J84</f>
        <v>62.658000000000008</v>
      </c>
      <c r="J20" s="96">
        <f>MAX!K84</f>
        <v>0.8</v>
      </c>
      <c r="K20" s="96">
        <f>MAX!L84</f>
        <v>2.57</v>
      </c>
      <c r="L20" s="78">
        <v>1</v>
      </c>
      <c r="M20" s="21">
        <f>L20*'Caratteristiche CAM'!$F$36</f>
        <v>1E-3</v>
      </c>
      <c r="N20" s="21">
        <f>1-('Caratteristiche CAM'!$C$35^2+(MINA('RInforzo CAM  MAX'!J20:K20))^2)/(3*J20*K20)</f>
        <v>0.83787289234760054</v>
      </c>
      <c r="O20" s="48">
        <f>(1-('Caratteristiche CAM'!$C$36/(2*MIN('Caratteristiche CAM'!$C$35,MINA('RInforzo CAM  MAX'!J20:K20))))^2)</f>
        <v>0.9375</v>
      </c>
      <c r="P20" s="73">
        <f>4*M20/((MAX(MIN(J20:K20),'Caratteristiche CAM'!$C$35))*'Caratteristiche CAM'!$C$36)*'Caratteristiche CAM'!$F$35</f>
        <v>3.1666666666666665E-4</v>
      </c>
      <c r="Q20" s="96">
        <f>0.5*P20*'Caratteristiche CAM'!$H$54</f>
        <v>36.190476190476183</v>
      </c>
      <c r="R20" s="96">
        <f t="shared" si="14"/>
        <v>28.427830276079298</v>
      </c>
      <c r="S20" s="96">
        <f>'Caratteristiche Materiale'!$N$4+'Caratteristiche CAM'!$Q$71*'RInforzo CAM  MAX'!R20</f>
        <v>637.34621085788399</v>
      </c>
      <c r="T20" s="58" t="str">
        <f>IF(S20&gt;2*'Caratteristiche Materiale'!$N$4,"error","OK")</f>
        <v>OK</v>
      </c>
      <c r="U20" s="96">
        <f t="shared" si="15"/>
        <v>1191.2580086580085</v>
      </c>
      <c r="V20" s="63" t="str">
        <f t="shared" si="16"/>
        <v>verificato</v>
      </c>
      <c r="W20" s="64">
        <f>0.0035+0.015*(R20/'Caratteristiche Materiale'!$N$4)</f>
        <v>4.2310013499563251E-3</v>
      </c>
      <c r="X20" s="96">
        <f t="shared" si="13"/>
        <v>-133.52801556420232</v>
      </c>
      <c r="Y20" s="96">
        <f>IF(ABS(X20)&lt;('Caratteristiche Materiale'!$N$4-'Caratteristiche Materiale'!$N$4*0.4),-(((2*M20*'Caratteristiche CAM'!$F$35)/'Caratteristiche CAM'!$C$35*'Caratteristiche CAM'!$H$56*MAX(J20:K20))/(J20*K20)),0)</f>
        <v>-2.7142857142857144</v>
      </c>
      <c r="Z20" s="48">
        <f>(ABS(X20+Y20)*J20*K20+((2*'Caratteristiche CAM'!$F$35*'Caratteristiche CAM'!$F$36*'RInforzo CAM  MAX'!L20)/'Caratteristiche CAM'!$C$35)*MAX('RInforzo CAM  MAX'!J20:K20)*'Caratteristiche CAM'!$H$54)/((0.8*(0.85*'RInforzo CAM  MAX'!S20)*MIN('RInforzo CAM  MAX'!J20:K20)+((2*'Caratteristiche CAM'!$F$35*'Caratteristiche CAM'!$F$36*'RInforzo CAM  MAX'!L20)/'Caratteristiche CAM'!$C$35)*'Caratteristiche CAM'!$H$54))</f>
        <v>0.87852863864666519</v>
      </c>
      <c r="AA20" s="96">
        <f>0.85*S20*0.8*Z20*MIN(J20:K20)*(MAX(J20:K20)/2-0.4*Z20)+((2*'Caratteristiche CAM'!$F$35*'Caratteristiche CAM'!$F$36*'RInforzo CAM  MAX'!L20)/'Caratteristiche CAM'!$C$35)*'Caratteristiche CAM'!$H$54*(MAX('RInforzo CAM  MAX'!J20:K20)-'RInforzo CAM  MAX'!Z20)*'RInforzo CAM  MAX'!Z20/2</f>
        <v>295.12714141816429</v>
      </c>
      <c r="AB20" s="61" t="str">
        <f t="shared" si="4"/>
        <v>verificato</v>
      </c>
      <c r="AC20" s="48">
        <f>ABS(D20)/(0.85*'Caratteristiche Materiale'!$N$4*MAX('RInforzo CAM  MAX'!J20:K20))+('Caratteristiche CAM'!$F$35*'Caratteristiche CAM'!$F$36*'RInforzo CAM  MAX'!L20*'Caratteristiche CAM'!$H$54/('Caratteristiche CAM'!$C$35*0.85*'Caratteristiche Materiale'!$N$4*MAX('RInforzo CAM  MAX'!J20:K20)))</f>
        <v>0.22112025261466453</v>
      </c>
      <c r="AD20" s="96">
        <f>('Caratteristiche CAM'!$F$35*'Caratteristiche CAM'!$F$36*'RInforzo CAM  MAX'!L20*'Caratteristiche CAM'!$H$54/('Caratteristiche CAM'!$C$35))*MIN(J20:K20)/2+0.85*'Caratteristiche Materiale'!$N$4*MAX('RInforzo CAM  MAX'!J20:K20)*AC20*(MIN(J20:K20)-0.4*AC20)</f>
        <v>203.39042291343034</v>
      </c>
      <c r="AE20" s="74" t="str">
        <f t="shared" si="5"/>
        <v>verificato</v>
      </c>
      <c r="AF20" s="82">
        <f t="shared" si="17"/>
        <v>1.7242643193233325</v>
      </c>
      <c r="AG20" s="96">
        <f>'Caratteristiche Materiale'!$N$5+0.4*ABS(X20)</f>
        <v>64.244539559014271</v>
      </c>
      <c r="AH20" s="96">
        <f>AF20*MIN(J20:K20)*AG20+0.6*AF20*L20*M20*'Caratteristiche CAM'!$F$35*'Caratteristiche CAM'!$H$54/'Caratteristiche CAM'!$C$36</f>
        <v>103.5961210490658</v>
      </c>
      <c r="AI20" s="83" t="str">
        <f t="shared" si="7"/>
        <v>verificato</v>
      </c>
      <c r="AJ20" s="6">
        <f>MAX!W84+0.6*AF20*L20*M20*'Caratteristiche CAM'!$F$35*'Caratteristiche CAM'!$H$54/'Caratteristiche CAM'!$C$36</f>
        <v>82.597619989608546</v>
      </c>
      <c r="AK20" s="84" t="str">
        <f t="shared" si="8"/>
        <v>verificato</v>
      </c>
      <c r="AL20" s="37">
        <f t="shared" si="9"/>
        <v>317.98646397182137</v>
      </c>
      <c r="AM20" s="95" t="s">
        <v>52</v>
      </c>
      <c r="AN20" s="37">
        <f t="shared" si="10"/>
        <v>398.82703905673793</v>
      </c>
      <c r="AO20" s="95" t="s">
        <v>52</v>
      </c>
      <c r="AP20" s="91">
        <f t="shared" si="11"/>
        <v>1239.6594062119389</v>
      </c>
      <c r="AQ20" s="95" t="s">
        <v>52</v>
      </c>
      <c r="AR20" s="37">
        <f t="shared" si="12"/>
        <v>471.01270614792082</v>
      </c>
      <c r="AS20" s="95" t="s">
        <v>52</v>
      </c>
    </row>
    <row r="21" spans="1:45" ht="15.75" x14ac:dyDescent="0.25">
      <c r="A21" s="96" t="str">
        <f>MAX!A85</f>
        <v>X</v>
      </c>
      <c r="B21" s="96" t="str">
        <f>MAX!B85</f>
        <v>2.37x</v>
      </c>
      <c r="C21" s="96" t="str">
        <f>MAX!C85</f>
        <v>SISM 2</v>
      </c>
      <c r="D21" s="49">
        <f>MAX!E85</f>
        <v>-306.65440000000001</v>
      </c>
      <c r="E21" s="22">
        <f>MAX!F85</f>
        <v>3.7136000000000005</v>
      </c>
      <c r="F21" s="22">
        <f>MAX!G85</f>
        <v>72.712000000000003</v>
      </c>
      <c r="G21" s="22">
        <f>MAX!H85</f>
        <v>25.207440000000002</v>
      </c>
      <c r="H21" s="22">
        <f>MAX!I85</f>
        <v>30.422560000000001</v>
      </c>
      <c r="I21" s="90">
        <f>MAX!J85</f>
        <v>17.01352</v>
      </c>
      <c r="J21" s="96">
        <f>MAX!K85</f>
        <v>0.8</v>
      </c>
      <c r="K21" s="96">
        <f>MAX!L85</f>
        <v>2.57</v>
      </c>
      <c r="L21" s="78">
        <v>1</v>
      </c>
      <c r="M21" s="21">
        <f>L21*'Caratteristiche CAM'!$F$36</f>
        <v>1E-3</v>
      </c>
      <c r="N21" s="21">
        <f>1-('Caratteristiche CAM'!$C$35^2+(MINA('RInforzo CAM  MAX'!J21:K21))^2)/(3*J21*K21)</f>
        <v>0.83787289234760054</v>
      </c>
      <c r="O21" s="48">
        <f>(1-('Caratteristiche CAM'!$C$36/(2*MIN('Caratteristiche CAM'!$C$35,MINA('RInforzo CAM  MAX'!J21:K21))))^2)</f>
        <v>0.9375</v>
      </c>
      <c r="P21" s="73">
        <f>4*M21/((MAX(MIN(J21:K21),'Caratteristiche CAM'!$C$35))*'Caratteristiche CAM'!$C$36)*'Caratteristiche CAM'!$F$35</f>
        <v>3.1666666666666665E-4</v>
      </c>
      <c r="Q21" s="96">
        <f>0.5*P21*'Caratteristiche CAM'!$H$54</f>
        <v>36.190476190476183</v>
      </c>
      <c r="R21" s="96">
        <f t="shared" si="14"/>
        <v>28.427830276079298</v>
      </c>
      <c r="S21" s="96">
        <f>'Caratteristiche Materiale'!$N$4+'Caratteristiche CAM'!$Q$71*'RInforzo CAM  MAX'!R21</f>
        <v>637.34621085788399</v>
      </c>
      <c r="T21" s="58" t="str">
        <f>IF(S21&gt;2*'Caratteristiche Materiale'!$N$4,"error","OK")</f>
        <v>OK</v>
      </c>
      <c r="U21" s="96">
        <f t="shared" si="15"/>
        <v>1191.2580086580085</v>
      </c>
      <c r="V21" s="63" t="str">
        <f t="shared" si="16"/>
        <v>verificato</v>
      </c>
      <c r="W21" s="64">
        <f>0.0035+0.015*(R21/'Caratteristiche Materiale'!$N$4)</f>
        <v>4.2310013499563251E-3</v>
      </c>
      <c r="X21" s="96">
        <f t="shared" si="13"/>
        <v>-149.15097276264592</v>
      </c>
      <c r="Y21" s="96">
        <f>IF(ABS(X21)&lt;('Caratteristiche Materiale'!$N$4-'Caratteristiche Materiale'!$N$4*0.4),-(((2*M21*'Caratteristiche CAM'!$F$35)/'Caratteristiche CAM'!$C$35*'Caratteristiche CAM'!$H$56*MAX(J21:K21))/(J21*K21)),0)</f>
        <v>-2.7142857142857144</v>
      </c>
      <c r="Z21" s="48">
        <f>(ABS(X21+Y21)*J21*K21+((2*'Caratteristiche CAM'!$F$35*'Caratteristiche CAM'!$F$36*'RInforzo CAM  MAX'!L21)/'Caratteristiche CAM'!$C$35)*MAX('RInforzo CAM  MAX'!J21:K21)*'Caratteristiche CAM'!$H$54)/((0.8*(0.85*'RInforzo CAM  MAX'!S21)*MIN('RInforzo CAM  MAX'!J21:K21)+((2*'Caratteristiche CAM'!$F$35*'Caratteristiche CAM'!$F$36*'RInforzo CAM  MAX'!L21)/'Caratteristiche CAM'!$C$35)*'Caratteristiche CAM'!$H$54))</f>
        <v>0.9674584957305491</v>
      </c>
      <c r="AA21" s="96">
        <f>0.85*S21*0.8*Z21*MIN(J21:K21)*(MAX(J21:K21)/2-0.4*Z21)+((2*'Caratteristiche CAM'!$F$35*'Caratteristiche CAM'!$F$36*'RInforzo CAM  MAX'!L21)/'Caratteristiche CAM'!$C$35)*'Caratteristiche CAM'!$H$54*(MAX('RInforzo CAM  MAX'!J21:K21)-'RInforzo CAM  MAX'!Z21)*'RInforzo CAM  MAX'!Z21/2</f>
        <v>312.44688997551788</v>
      </c>
      <c r="AB21" s="61" t="str">
        <f t="shared" si="4"/>
        <v>verificato</v>
      </c>
      <c r="AC21" s="48">
        <f>ABS(D21)/(0.85*'Caratteristiche Materiale'!$N$4*MAX('RInforzo CAM  MAX'!J21:K21))+('Caratteristiche CAM'!$F$35*'Caratteristiche CAM'!$F$36*'RInforzo CAM  MAX'!L21*'Caratteristiche CAM'!$H$54/('Caratteristiche CAM'!$C$35*0.85*'Caratteristiche Materiale'!$N$4*MAX('RInforzo CAM  MAX'!J21:K21)))</f>
        <v>0.24632704069954831</v>
      </c>
      <c r="AD21" s="96">
        <f>('Caratteristiche CAM'!$F$35*'Caratteristiche CAM'!$F$36*'RInforzo CAM  MAX'!L21*'Caratteristiche CAM'!$H$54/('Caratteristiche CAM'!$C$35))*MIN(J21:K21)/2+0.85*'Caratteristiche Materiale'!$N$4*MAX('RInforzo CAM  MAX'!J21:K21)*AC21*(MIN(J21:K21)-0.4*AC21)</f>
        <v>223.08115050579548</v>
      </c>
      <c r="AE21" s="74" t="str">
        <f t="shared" si="5"/>
        <v>verificato</v>
      </c>
      <c r="AF21" s="82">
        <f t="shared" si="17"/>
        <v>1.7687292478652745</v>
      </c>
      <c r="AG21" s="96">
        <f>'Caratteristiche Materiale'!$N$5+0.4*ABS(X21)</f>
        <v>70.4937224383917</v>
      </c>
      <c r="AH21" s="96">
        <f>AF21*MIN(J21:K21)*AG21+0.6*AF21*L21*M21*'Caratteristiche CAM'!$F$35*'Caratteristiche CAM'!$H$54/'Caratteristiche CAM'!$C$36</f>
        <v>115.1101238298881</v>
      </c>
      <c r="AI21" s="83" t="str">
        <f t="shared" si="7"/>
        <v>verificato</v>
      </c>
      <c r="AJ21" s="6">
        <f>MAX!W85+0.6*AF21*L21*M21*'Caratteristiche CAM'!$F$35*'Caratteristiche CAM'!$H$54/'Caratteristiche CAM'!$C$36</f>
        <v>86.423063122295588</v>
      </c>
      <c r="AK21" s="84" t="str">
        <f t="shared" si="8"/>
        <v>verificato</v>
      </c>
      <c r="AL21" s="37">
        <f t="shared" si="9"/>
        <v>2327.2044141074853</v>
      </c>
      <c r="AM21" s="95" t="s">
        <v>52</v>
      </c>
      <c r="AN21" s="37">
        <f t="shared" si="10"/>
        <v>3099.6909691374431</v>
      </c>
      <c r="AO21" s="95" t="s">
        <v>52</v>
      </c>
      <c r="AP21" s="91">
        <f t="shared" si="11"/>
        <v>733.27540649371872</v>
      </c>
      <c r="AQ21" s="95" t="s">
        <v>52</v>
      </c>
      <c r="AR21" s="37">
        <f t="shared" si="12"/>
        <v>1836.4623545011139</v>
      </c>
      <c r="AS21" s="95" t="s">
        <v>52</v>
      </c>
    </row>
    <row r="22" spans="1:45" ht="15.75" x14ac:dyDescent="0.25">
      <c r="A22" s="96" t="str">
        <f>MAX!A86</f>
        <v>X</v>
      </c>
      <c r="B22" s="96" t="str">
        <f>MAX!B86</f>
        <v>2.37x</v>
      </c>
      <c r="C22" s="96" t="str">
        <f>MAX!C86</f>
        <v>SISM 3</v>
      </c>
      <c r="D22" s="49">
        <f>MAX!E86</f>
        <v>-274.53359999999998</v>
      </c>
      <c r="E22" s="22">
        <f>MAX!F86</f>
        <v>25.975200000000001</v>
      </c>
      <c r="F22" s="22">
        <f>MAX!G86</f>
        <v>38.817599999999999</v>
      </c>
      <c r="G22" s="22">
        <f>MAX!H86</f>
        <v>17.150640000000003</v>
      </c>
      <c r="H22" s="22">
        <f>MAX!I86</f>
        <v>16.406960000000002</v>
      </c>
      <c r="I22" s="90">
        <f>MAX!J86</f>
        <v>62.658000000000008</v>
      </c>
      <c r="J22" s="96">
        <f>MAX!K86</f>
        <v>0.8</v>
      </c>
      <c r="K22" s="96">
        <f>MAX!L86</f>
        <v>2.57</v>
      </c>
      <c r="L22" s="78">
        <v>1</v>
      </c>
      <c r="M22" s="21">
        <f>L22*'Caratteristiche CAM'!$F$36</f>
        <v>1E-3</v>
      </c>
      <c r="N22" s="21">
        <f>1-('Caratteristiche CAM'!$C$35^2+(MINA('RInforzo CAM  MAX'!J22:K22))^2)/(3*J22*K22)</f>
        <v>0.83787289234760054</v>
      </c>
      <c r="O22" s="48">
        <f>(1-('Caratteristiche CAM'!$C$36/(2*MIN('Caratteristiche CAM'!$C$35,MINA('RInforzo CAM  MAX'!J22:K22))))^2)</f>
        <v>0.9375</v>
      </c>
      <c r="P22" s="73">
        <f>4*M22/((MAX(MIN(J22:K22),'Caratteristiche CAM'!$C$35))*'Caratteristiche CAM'!$C$36)*'Caratteristiche CAM'!$F$35</f>
        <v>3.1666666666666665E-4</v>
      </c>
      <c r="Q22" s="96">
        <f>0.5*P22*'Caratteristiche CAM'!$H$54</f>
        <v>36.190476190476183</v>
      </c>
      <c r="R22" s="96">
        <f t="shared" si="14"/>
        <v>28.427830276079298</v>
      </c>
      <c r="S22" s="96">
        <f>'Caratteristiche Materiale'!$N$4+'Caratteristiche CAM'!$Q$71*'RInforzo CAM  MAX'!R22</f>
        <v>637.34621085788399</v>
      </c>
      <c r="T22" s="58" t="str">
        <f>IF(S22&gt;2*'Caratteristiche Materiale'!$N$4,"error","OK")</f>
        <v>OK</v>
      </c>
      <c r="U22" s="96">
        <f t="shared" si="15"/>
        <v>1191.2580086580085</v>
      </c>
      <c r="V22" s="63" t="str">
        <f t="shared" si="16"/>
        <v>verificato</v>
      </c>
      <c r="W22" s="64">
        <f>0.0035+0.015*(R22/'Caratteristiche Materiale'!$N$4)</f>
        <v>4.2310013499563251E-3</v>
      </c>
      <c r="X22" s="96">
        <f t="shared" si="13"/>
        <v>-133.52801556420232</v>
      </c>
      <c r="Y22" s="96">
        <f>IF(ABS(X22)&lt;('Caratteristiche Materiale'!$N$4-'Caratteristiche Materiale'!$N$4*0.4),-(((2*M22*'Caratteristiche CAM'!$F$35)/'Caratteristiche CAM'!$C$35*'Caratteristiche CAM'!$H$56*MAX(J22:K22))/(J22*K22)),0)</f>
        <v>-2.7142857142857144</v>
      </c>
      <c r="Z22" s="48">
        <f>(ABS(X22+Y22)*J22*K22+((2*'Caratteristiche CAM'!$F$35*'Caratteristiche CAM'!$F$36*'RInforzo CAM  MAX'!L22)/'Caratteristiche CAM'!$C$35)*MAX('RInforzo CAM  MAX'!J22:K22)*'Caratteristiche CAM'!$H$54)/((0.8*(0.85*'RInforzo CAM  MAX'!S22)*MIN('RInforzo CAM  MAX'!J22:K22)+((2*'Caratteristiche CAM'!$F$35*'Caratteristiche CAM'!$F$36*'RInforzo CAM  MAX'!L22)/'Caratteristiche CAM'!$C$35)*'Caratteristiche CAM'!$H$54))</f>
        <v>0.87852863864666519</v>
      </c>
      <c r="AA22" s="96">
        <f>0.85*S22*0.8*Z22*MIN(J22:K22)*(MAX(J22:K22)/2-0.4*Z22)+((2*'Caratteristiche CAM'!$F$35*'Caratteristiche CAM'!$F$36*'RInforzo CAM  MAX'!L22)/'Caratteristiche CAM'!$C$35)*'Caratteristiche CAM'!$H$54*(MAX('RInforzo CAM  MAX'!J22:K22)-'RInforzo CAM  MAX'!Z22)*'RInforzo CAM  MAX'!Z22/2</f>
        <v>295.12714141816429</v>
      </c>
      <c r="AB22" s="61" t="str">
        <f t="shared" si="4"/>
        <v>verificato</v>
      </c>
      <c r="AC22" s="48">
        <f>ABS(D22)/(0.85*'Caratteristiche Materiale'!$N$4*MAX('RInforzo CAM  MAX'!J22:K22))+('Caratteristiche CAM'!$F$35*'Caratteristiche CAM'!$F$36*'RInforzo CAM  MAX'!L22*'Caratteristiche CAM'!$H$54/('Caratteristiche CAM'!$C$35*0.85*'Caratteristiche Materiale'!$N$4*MAX('RInforzo CAM  MAX'!J22:K22)))</f>
        <v>0.22112025261466453</v>
      </c>
      <c r="AD22" s="96">
        <f>('Caratteristiche CAM'!$F$35*'Caratteristiche CAM'!$F$36*'RInforzo CAM  MAX'!L22*'Caratteristiche CAM'!$H$54/('Caratteristiche CAM'!$C$35))*MIN(J22:K22)/2+0.85*'Caratteristiche Materiale'!$N$4*MAX('RInforzo CAM  MAX'!J22:K22)*AC22*(MIN(J22:K22)-0.4*AC22)</f>
        <v>203.39042291343034</v>
      </c>
      <c r="AE22" s="74" t="str">
        <f t="shared" si="5"/>
        <v>verificato</v>
      </c>
      <c r="AF22" s="82">
        <f t="shared" si="17"/>
        <v>1.7242643193233325</v>
      </c>
      <c r="AG22" s="96">
        <f>'Caratteristiche Materiale'!$N$5+0.4*ABS(X22)</f>
        <v>64.244539559014271</v>
      </c>
      <c r="AH22" s="96">
        <f>AF22*MIN(J22:K22)*AG22+0.6*AF22*L22*M22*'Caratteristiche CAM'!$F$35*'Caratteristiche CAM'!$H$54/'Caratteristiche CAM'!$C$36</f>
        <v>103.5961210490658</v>
      </c>
      <c r="AI22" s="83" t="str">
        <f t="shared" si="7"/>
        <v>verificato</v>
      </c>
      <c r="AJ22" s="6">
        <f>MAX!W86+0.6*AF22*L22*M22*'Caratteristiche CAM'!$F$35*'Caratteristiche CAM'!$H$54/'Caratteristiche CAM'!$C$36</f>
        <v>82.597619989608546</v>
      </c>
      <c r="AK22" s="84" t="str">
        <f t="shared" si="8"/>
        <v>verificato</v>
      </c>
      <c r="AL22" s="37">
        <f t="shared" si="9"/>
        <v>317.98646397182137</v>
      </c>
      <c r="AM22" s="95" t="s">
        <v>52</v>
      </c>
      <c r="AN22" s="37">
        <f t="shared" si="10"/>
        <v>398.82703905673793</v>
      </c>
      <c r="AO22" s="95" t="s">
        <v>52</v>
      </c>
      <c r="AP22" s="91">
        <f t="shared" si="11"/>
        <v>1239.6594062119389</v>
      </c>
      <c r="AQ22" s="95" t="s">
        <v>52</v>
      </c>
      <c r="AR22" s="37">
        <f t="shared" si="12"/>
        <v>471.01270614792082</v>
      </c>
      <c r="AS22" s="95" t="s">
        <v>52</v>
      </c>
    </row>
    <row r="23" spans="1:45" ht="15.75" x14ac:dyDescent="0.25">
      <c r="A23" s="96" t="str">
        <f>MAX!A87</f>
        <v>X</v>
      </c>
      <c r="B23" s="96" t="str">
        <f>MAX!B87</f>
        <v>2.37x</v>
      </c>
      <c r="C23" s="96" t="str">
        <f>MAX!C87</f>
        <v>SISM 4</v>
      </c>
      <c r="D23" s="49">
        <f>MAX!E87</f>
        <v>-274.53359999999998</v>
      </c>
      <c r="E23" s="22">
        <f>MAX!F87</f>
        <v>25.975200000000001</v>
      </c>
      <c r="F23" s="22">
        <f>MAX!G87</f>
        <v>38.817599999999999</v>
      </c>
      <c r="G23" s="22">
        <f>MAX!H87</f>
        <v>17.150640000000003</v>
      </c>
      <c r="H23" s="22">
        <f>MAX!I87</f>
        <v>16.406960000000002</v>
      </c>
      <c r="I23" s="90">
        <f>MAX!J87</f>
        <v>62.658000000000008</v>
      </c>
      <c r="J23" s="96">
        <f>MAX!K87</f>
        <v>0.8</v>
      </c>
      <c r="K23" s="96">
        <f>MAX!L87</f>
        <v>2.57</v>
      </c>
      <c r="L23" s="78">
        <v>1</v>
      </c>
      <c r="M23" s="21">
        <f>L23*'Caratteristiche CAM'!$F$36</f>
        <v>1E-3</v>
      </c>
      <c r="N23" s="21">
        <f>1-('Caratteristiche CAM'!$C$35^2+(MINA('RInforzo CAM  MAX'!J23:K23))^2)/(3*J23*K23)</f>
        <v>0.83787289234760054</v>
      </c>
      <c r="O23" s="48">
        <f>(1-('Caratteristiche CAM'!$C$36/(2*MIN('Caratteristiche CAM'!$C$35,MINA('RInforzo CAM  MAX'!J23:K23))))^2)</f>
        <v>0.9375</v>
      </c>
      <c r="P23" s="73">
        <f>4*M23/((MAX(MIN(J23:K23),'Caratteristiche CAM'!$C$35))*'Caratteristiche CAM'!$C$36)*'Caratteristiche CAM'!$F$35</f>
        <v>3.1666666666666665E-4</v>
      </c>
      <c r="Q23" s="96">
        <f>0.5*P23*'Caratteristiche CAM'!$H$54</f>
        <v>36.190476190476183</v>
      </c>
      <c r="R23" s="96">
        <f t="shared" si="14"/>
        <v>28.427830276079298</v>
      </c>
      <c r="S23" s="96">
        <f>'Caratteristiche Materiale'!$N$4+'Caratteristiche CAM'!$Q$71*'RInforzo CAM  MAX'!R23</f>
        <v>637.34621085788399</v>
      </c>
      <c r="T23" s="58" t="str">
        <f>IF(S23&gt;2*'Caratteristiche Materiale'!$N$4,"error","OK")</f>
        <v>OK</v>
      </c>
      <c r="U23" s="96">
        <f t="shared" si="15"/>
        <v>1191.2580086580085</v>
      </c>
      <c r="V23" s="63" t="str">
        <f t="shared" si="16"/>
        <v>verificato</v>
      </c>
      <c r="W23" s="64">
        <f>0.0035+0.015*(R23/'Caratteristiche Materiale'!$N$4)</f>
        <v>4.2310013499563251E-3</v>
      </c>
      <c r="X23" s="96">
        <f t="shared" si="13"/>
        <v>-133.52801556420232</v>
      </c>
      <c r="Y23" s="96">
        <f>IF(ABS(X23)&lt;('Caratteristiche Materiale'!$N$4-'Caratteristiche Materiale'!$N$4*0.4),-(((2*M23*'Caratteristiche CAM'!$F$35)/'Caratteristiche CAM'!$C$35*'Caratteristiche CAM'!$H$56*MAX(J23:K23))/(J23*K23)),0)</f>
        <v>-2.7142857142857144</v>
      </c>
      <c r="Z23" s="48">
        <f>(ABS(X23+Y23)*J23*K23+((2*'Caratteristiche CAM'!$F$35*'Caratteristiche CAM'!$F$36*'RInforzo CAM  MAX'!L23)/'Caratteristiche CAM'!$C$35)*MAX('RInforzo CAM  MAX'!J23:K23)*'Caratteristiche CAM'!$H$54)/((0.8*(0.85*'RInforzo CAM  MAX'!S23)*MIN('RInforzo CAM  MAX'!J23:K23)+((2*'Caratteristiche CAM'!$F$35*'Caratteristiche CAM'!$F$36*'RInforzo CAM  MAX'!L23)/'Caratteristiche CAM'!$C$35)*'Caratteristiche CAM'!$H$54))</f>
        <v>0.87852863864666519</v>
      </c>
      <c r="AA23" s="96">
        <f>0.85*S23*0.8*Z23*MIN(J23:K23)*(MAX(J23:K23)/2-0.4*Z23)+((2*'Caratteristiche CAM'!$F$35*'Caratteristiche CAM'!$F$36*'RInforzo CAM  MAX'!L23)/'Caratteristiche CAM'!$C$35)*'Caratteristiche CAM'!$H$54*(MAX('RInforzo CAM  MAX'!J23:K23)-'RInforzo CAM  MAX'!Z23)*'RInforzo CAM  MAX'!Z23/2</f>
        <v>295.12714141816429</v>
      </c>
      <c r="AB23" s="61" t="str">
        <f t="shared" si="4"/>
        <v>verificato</v>
      </c>
      <c r="AC23" s="48">
        <f>ABS(D23)/(0.85*'Caratteristiche Materiale'!$N$4*MAX('RInforzo CAM  MAX'!J23:K23))+('Caratteristiche CAM'!$F$35*'Caratteristiche CAM'!$F$36*'RInforzo CAM  MAX'!L23*'Caratteristiche CAM'!$H$54/('Caratteristiche CAM'!$C$35*0.85*'Caratteristiche Materiale'!$N$4*MAX('RInforzo CAM  MAX'!J23:K23)))</f>
        <v>0.22112025261466453</v>
      </c>
      <c r="AD23" s="96">
        <f>('Caratteristiche CAM'!$F$35*'Caratteristiche CAM'!$F$36*'RInforzo CAM  MAX'!L23*'Caratteristiche CAM'!$H$54/('Caratteristiche CAM'!$C$35))*MIN(J23:K23)/2+0.85*'Caratteristiche Materiale'!$N$4*MAX('RInforzo CAM  MAX'!J23:K23)*AC23*(MIN(J23:K23)-0.4*AC23)</f>
        <v>203.39042291343034</v>
      </c>
      <c r="AE23" s="74" t="str">
        <f t="shared" si="5"/>
        <v>verificato</v>
      </c>
      <c r="AF23" s="82">
        <f t="shared" si="17"/>
        <v>1.7242643193233325</v>
      </c>
      <c r="AG23" s="96">
        <f>'Caratteristiche Materiale'!$N$5+0.4*ABS(X23)</f>
        <v>64.244539559014271</v>
      </c>
      <c r="AH23" s="96">
        <f>AF23*MIN(J23:K23)*AG23+0.6*AF23*L23*M23*'Caratteristiche CAM'!$F$35*'Caratteristiche CAM'!$H$54/'Caratteristiche CAM'!$C$36</f>
        <v>103.5961210490658</v>
      </c>
      <c r="AI23" s="83" t="str">
        <f t="shared" si="7"/>
        <v>verificato</v>
      </c>
      <c r="AJ23" s="6">
        <f>MAX!W87+0.6*AF23*L23*M23*'Caratteristiche CAM'!$F$35*'Caratteristiche CAM'!$H$54/'Caratteristiche CAM'!$C$36</f>
        <v>82.597619989608546</v>
      </c>
      <c r="AK23" s="84" t="str">
        <f t="shared" si="8"/>
        <v>verificato</v>
      </c>
      <c r="AL23" s="37">
        <f t="shared" si="9"/>
        <v>317.98646397182137</v>
      </c>
      <c r="AM23" s="95" t="s">
        <v>52</v>
      </c>
      <c r="AN23" s="37">
        <f t="shared" si="10"/>
        <v>398.82703905673793</v>
      </c>
      <c r="AO23" s="95" t="s">
        <v>52</v>
      </c>
      <c r="AP23" s="91">
        <f t="shared" si="11"/>
        <v>1239.6594062119389</v>
      </c>
      <c r="AQ23" s="95" t="s">
        <v>52</v>
      </c>
      <c r="AR23" s="37">
        <f t="shared" si="12"/>
        <v>471.01270614792082</v>
      </c>
      <c r="AS23" s="95" t="s">
        <v>52</v>
      </c>
    </row>
    <row r="24" spans="1:45" ht="15.75" x14ac:dyDescent="0.25">
      <c r="A24" s="96" t="str">
        <f>MAX!A88</f>
        <v>X</v>
      </c>
      <c r="B24" s="96" t="str">
        <f>MAX!B88</f>
        <v>2.37x</v>
      </c>
      <c r="C24" s="96" t="str">
        <f>MAX!C88</f>
        <v>SISM 5</v>
      </c>
      <c r="D24" s="49">
        <f>MAX!E88</f>
        <v>-274.53359999999998</v>
      </c>
      <c r="E24" s="22">
        <f>MAX!F88</f>
        <v>25.975200000000001</v>
      </c>
      <c r="F24" s="22">
        <f>MAX!G88</f>
        <v>38.817599999999999</v>
      </c>
      <c r="G24" s="22">
        <f>MAX!H88</f>
        <v>17.150640000000003</v>
      </c>
      <c r="H24" s="22">
        <f>MAX!I88</f>
        <v>16.406960000000002</v>
      </c>
      <c r="I24" s="90">
        <f>MAX!J88</f>
        <v>62.658000000000008</v>
      </c>
      <c r="J24" s="96">
        <f>MAX!K88</f>
        <v>0.8</v>
      </c>
      <c r="K24" s="96">
        <f>MAX!L88</f>
        <v>2.57</v>
      </c>
      <c r="L24" s="78">
        <v>1</v>
      </c>
      <c r="M24" s="21">
        <f>L24*'Caratteristiche CAM'!$F$36</f>
        <v>1E-3</v>
      </c>
      <c r="N24" s="21">
        <f>1-('Caratteristiche CAM'!$C$35^2+(MINA('RInforzo CAM  MAX'!J24:K24))^2)/(3*J24*K24)</f>
        <v>0.83787289234760054</v>
      </c>
      <c r="O24" s="48">
        <f>(1-('Caratteristiche CAM'!$C$36/(2*MIN('Caratteristiche CAM'!$C$35,MINA('RInforzo CAM  MAX'!J24:K24))))^2)</f>
        <v>0.9375</v>
      </c>
      <c r="P24" s="73">
        <f>4*M24/((MAX(MIN(J24:K24),'Caratteristiche CAM'!$C$35))*'Caratteristiche CAM'!$C$36)*'Caratteristiche CAM'!$F$35</f>
        <v>3.1666666666666665E-4</v>
      </c>
      <c r="Q24" s="96">
        <f>0.5*P24*'Caratteristiche CAM'!$H$54</f>
        <v>36.190476190476183</v>
      </c>
      <c r="R24" s="96">
        <f t="shared" si="14"/>
        <v>28.427830276079298</v>
      </c>
      <c r="S24" s="96">
        <f>'Caratteristiche Materiale'!$N$4+'Caratteristiche CAM'!$Q$71*'RInforzo CAM  MAX'!R24</f>
        <v>637.34621085788399</v>
      </c>
      <c r="T24" s="58" t="str">
        <f>IF(S24&gt;2*'Caratteristiche Materiale'!$N$4,"error","OK")</f>
        <v>OK</v>
      </c>
      <c r="U24" s="96">
        <f t="shared" si="15"/>
        <v>1191.2580086580085</v>
      </c>
      <c r="V24" s="63" t="str">
        <f t="shared" si="16"/>
        <v>verificato</v>
      </c>
      <c r="W24" s="64">
        <f>0.0035+0.015*(R24/'Caratteristiche Materiale'!$N$4)</f>
        <v>4.2310013499563251E-3</v>
      </c>
      <c r="X24" s="96">
        <f t="shared" si="13"/>
        <v>-133.52801556420232</v>
      </c>
      <c r="Y24" s="96">
        <f>IF(ABS(X24)&lt;('Caratteristiche Materiale'!$N$4-'Caratteristiche Materiale'!$N$4*0.4),-(((2*M24*'Caratteristiche CAM'!$F$35)/'Caratteristiche CAM'!$C$35*'Caratteristiche CAM'!$H$56*MAX(J24:K24))/(J24*K24)),0)</f>
        <v>-2.7142857142857144</v>
      </c>
      <c r="Z24" s="48">
        <f>(ABS(X24+Y24)*J24*K24+((2*'Caratteristiche CAM'!$F$35*'Caratteristiche CAM'!$F$36*'RInforzo CAM  MAX'!L24)/'Caratteristiche CAM'!$C$35)*MAX('RInforzo CAM  MAX'!J24:K24)*'Caratteristiche CAM'!$H$54)/((0.8*(0.85*'RInforzo CAM  MAX'!S24)*MIN('RInforzo CAM  MAX'!J24:K24)+((2*'Caratteristiche CAM'!$F$35*'Caratteristiche CAM'!$F$36*'RInforzo CAM  MAX'!L24)/'Caratteristiche CAM'!$C$35)*'Caratteristiche CAM'!$H$54))</f>
        <v>0.87852863864666519</v>
      </c>
      <c r="AA24" s="96">
        <f>0.85*S24*0.8*Z24*MIN(J24:K24)*(MAX(J24:K24)/2-0.4*Z24)+((2*'Caratteristiche CAM'!$F$35*'Caratteristiche CAM'!$F$36*'RInforzo CAM  MAX'!L24)/'Caratteristiche CAM'!$C$35)*'Caratteristiche CAM'!$H$54*(MAX('RInforzo CAM  MAX'!J24:K24)-'RInforzo CAM  MAX'!Z24)*'RInforzo CAM  MAX'!Z24/2</f>
        <v>295.12714141816429</v>
      </c>
      <c r="AB24" s="61" t="str">
        <f t="shared" si="4"/>
        <v>verificato</v>
      </c>
      <c r="AC24" s="48">
        <f>ABS(D24)/(0.85*'Caratteristiche Materiale'!$N$4*MAX('RInforzo CAM  MAX'!J24:K24))+('Caratteristiche CAM'!$F$35*'Caratteristiche CAM'!$F$36*'RInforzo CAM  MAX'!L24*'Caratteristiche CAM'!$H$54/('Caratteristiche CAM'!$C$35*0.85*'Caratteristiche Materiale'!$N$4*MAX('RInforzo CAM  MAX'!J24:K24)))</f>
        <v>0.22112025261466453</v>
      </c>
      <c r="AD24" s="96">
        <f>('Caratteristiche CAM'!$F$35*'Caratteristiche CAM'!$F$36*'RInforzo CAM  MAX'!L24*'Caratteristiche CAM'!$H$54/('Caratteristiche CAM'!$C$35))*MIN(J24:K24)/2+0.85*'Caratteristiche Materiale'!$N$4*MAX('RInforzo CAM  MAX'!J24:K24)*AC24*(MIN(J24:K24)-0.4*AC24)</f>
        <v>203.39042291343034</v>
      </c>
      <c r="AE24" s="74" t="str">
        <f t="shared" si="5"/>
        <v>verificato</v>
      </c>
      <c r="AF24" s="82">
        <f t="shared" si="17"/>
        <v>1.7242643193233325</v>
      </c>
      <c r="AG24" s="96">
        <f>'Caratteristiche Materiale'!$N$5+0.4*ABS(X24)</f>
        <v>64.244539559014271</v>
      </c>
      <c r="AH24" s="96">
        <f>AF24*MIN(J24:K24)*AG24+0.6*AF24*L24*M24*'Caratteristiche CAM'!$F$35*'Caratteristiche CAM'!$H$54/'Caratteristiche CAM'!$C$36</f>
        <v>103.5961210490658</v>
      </c>
      <c r="AI24" s="83" t="str">
        <f t="shared" si="7"/>
        <v>verificato</v>
      </c>
      <c r="AJ24" s="6">
        <f>MAX!W88+0.6*AF24*L24*M24*'Caratteristiche CAM'!$F$35*'Caratteristiche CAM'!$H$54/'Caratteristiche CAM'!$C$36</f>
        <v>82.597619989608546</v>
      </c>
      <c r="AK24" s="84" t="str">
        <f t="shared" si="8"/>
        <v>verificato</v>
      </c>
      <c r="AL24" s="37">
        <f t="shared" si="9"/>
        <v>317.98646397182137</v>
      </c>
      <c r="AM24" s="95" t="s">
        <v>52</v>
      </c>
      <c r="AN24" s="37">
        <f t="shared" si="10"/>
        <v>398.82703905673793</v>
      </c>
      <c r="AO24" s="95" t="s">
        <v>52</v>
      </c>
      <c r="AP24" s="91">
        <f t="shared" si="11"/>
        <v>1239.6594062119389</v>
      </c>
      <c r="AQ24" s="95" t="s">
        <v>52</v>
      </c>
      <c r="AR24" s="37">
        <f t="shared" si="12"/>
        <v>471.01270614792082</v>
      </c>
      <c r="AS24" s="95" t="s">
        <v>52</v>
      </c>
    </row>
    <row r="25" spans="1:45" ht="15.75" x14ac:dyDescent="0.25">
      <c r="A25" s="96" t="str">
        <f>MAX!A89</f>
        <v>X</v>
      </c>
      <c r="B25" s="96" t="str">
        <f>MAX!B89</f>
        <v>2.37x</v>
      </c>
      <c r="C25" s="96" t="str">
        <f>MAX!C89</f>
        <v>SISM 6</v>
      </c>
      <c r="D25" s="49">
        <f>MAX!E89</f>
        <v>-306.65440000000001</v>
      </c>
      <c r="E25" s="22">
        <f>MAX!F89</f>
        <v>3.7136000000000005</v>
      </c>
      <c r="F25" s="22">
        <f>MAX!G89</f>
        <v>72.712000000000003</v>
      </c>
      <c r="G25" s="22">
        <f>MAX!H89</f>
        <v>25.207440000000002</v>
      </c>
      <c r="H25" s="22">
        <f>MAX!I89</f>
        <v>30.422560000000001</v>
      </c>
      <c r="I25" s="90">
        <f>MAX!J89</f>
        <v>17.01352</v>
      </c>
      <c r="J25" s="96">
        <f>MAX!K89</f>
        <v>0.8</v>
      </c>
      <c r="K25" s="96">
        <f>MAX!L89</f>
        <v>2.57</v>
      </c>
      <c r="L25" s="78">
        <v>1</v>
      </c>
      <c r="M25" s="21">
        <f>L25*'Caratteristiche CAM'!$F$36</f>
        <v>1E-3</v>
      </c>
      <c r="N25" s="21">
        <f>1-('Caratteristiche CAM'!$C$35^2+(MINA('RInforzo CAM  MAX'!J25:K25))^2)/(3*J25*K25)</f>
        <v>0.83787289234760054</v>
      </c>
      <c r="O25" s="48">
        <f>(1-('Caratteristiche CAM'!$C$36/(2*MIN('Caratteristiche CAM'!$C$35,MINA('RInforzo CAM  MAX'!J25:K25))))^2)</f>
        <v>0.9375</v>
      </c>
      <c r="P25" s="73">
        <f>4*M25/((MAX(MIN(J25:K25),'Caratteristiche CAM'!$C$35))*'Caratteristiche CAM'!$C$36)*'Caratteristiche CAM'!$F$35</f>
        <v>3.1666666666666665E-4</v>
      </c>
      <c r="Q25" s="96">
        <f>0.5*P25*'Caratteristiche CAM'!$H$54</f>
        <v>36.190476190476183</v>
      </c>
      <c r="R25" s="96">
        <f t="shared" si="14"/>
        <v>28.427830276079298</v>
      </c>
      <c r="S25" s="96">
        <f>'Caratteristiche Materiale'!$N$4+'Caratteristiche CAM'!$Q$71*'RInforzo CAM  MAX'!R25</f>
        <v>637.34621085788399</v>
      </c>
      <c r="T25" s="58" t="str">
        <f>IF(S25&gt;2*'Caratteristiche Materiale'!$N$4,"error","OK")</f>
        <v>OK</v>
      </c>
      <c r="U25" s="96">
        <f t="shared" si="15"/>
        <v>1191.2580086580085</v>
      </c>
      <c r="V25" s="63" t="str">
        <f t="shared" si="16"/>
        <v>verificato</v>
      </c>
      <c r="W25" s="64">
        <f>0.0035+0.015*(R25/'Caratteristiche Materiale'!$N$4)</f>
        <v>4.2310013499563251E-3</v>
      </c>
      <c r="X25" s="96">
        <f t="shared" si="13"/>
        <v>-149.15097276264592</v>
      </c>
      <c r="Y25" s="96">
        <f>IF(ABS(X25)&lt;('Caratteristiche Materiale'!$N$4-'Caratteristiche Materiale'!$N$4*0.4),-(((2*M25*'Caratteristiche CAM'!$F$35)/'Caratteristiche CAM'!$C$35*'Caratteristiche CAM'!$H$56*MAX(J25:K25))/(J25*K25)),0)</f>
        <v>-2.7142857142857144</v>
      </c>
      <c r="Z25" s="48">
        <f>(ABS(X25+Y25)*J25*K25+((2*'Caratteristiche CAM'!$F$35*'Caratteristiche CAM'!$F$36*'RInforzo CAM  MAX'!L25)/'Caratteristiche CAM'!$C$35)*MAX('RInforzo CAM  MAX'!J25:K25)*'Caratteristiche CAM'!$H$54)/((0.8*(0.85*'RInforzo CAM  MAX'!S25)*MIN('RInforzo CAM  MAX'!J25:K25)+((2*'Caratteristiche CAM'!$F$35*'Caratteristiche CAM'!$F$36*'RInforzo CAM  MAX'!L25)/'Caratteristiche CAM'!$C$35)*'Caratteristiche CAM'!$H$54))</f>
        <v>0.9674584957305491</v>
      </c>
      <c r="AA25" s="96">
        <f>0.85*S25*0.8*Z25*MIN(J25:K25)*(MAX(J25:K25)/2-0.4*Z25)+((2*'Caratteristiche CAM'!$F$35*'Caratteristiche CAM'!$F$36*'RInforzo CAM  MAX'!L25)/'Caratteristiche CAM'!$C$35)*'Caratteristiche CAM'!$H$54*(MAX('RInforzo CAM  MAX'!J25:K25)-'RInforzo CAM  MAX'!Z25)*'RInforzo CAM  MAX'!Z25/2</f>
        <v>312.44688997551788</v>
      </c>
      <c r="AB25" s="61" t="str">
        <f t="shared" si="4"/>
        <v>verificato</v>
      </c>
      <c r="AC25" s="48">
        <f>ABS(D25)/(0.85*'Caratteristiche Materiale'!$N$4*MAX('RInforzo CAM  MAX'!J25:K25))+('Caratteristiche CAM'!$F$35*'Caratteristiche CAM'!$F$36*'RInforzo CAM  MAX'!L25*'Caratteristiche CAM'!$H$54/('Caratteristiche CAM'!$C$35*0.85*'Caratteristiche Materiale'!$N$4*MAX('RInforzo CAM  MAX'!J25:K25)))</f>
        <v>0.24632704069954831</v>
      </c>
      <c r="AD25" s="96">
        <f>('Caratteristiche CAM'!$F$35*'Caratteristiche CAM'!$F$36*'RInforzo CAM  MAX'!L25*'Caratteristiche CAM'!$H$54/('Caratteristiche CAM'!$C$35))*MIN(J25:K25)/2+0.85*'Caratteristiche Materiale'!$N$4*MAX('RInforzo CAM  MAX'!J25:K25)*AC25*(MIN(J25:K25)-0.4*AC25)</f>
        <v>223.08115050579548</v>
      </c>
      <c r="AE25" s="74" t="str">
        <f t="shared" si="5"/>
        <v>verificato</v>
      </c>
      <c r="AF25" s="82">
        <f t="shared" si="17"/>
        <v>1.7687292478652745</v>
      </c>
      <c r="AG25" s="96">
        <f>'Caratteristiche Materiale'!$N$5+0.4*ABS(X25)</f>
        <v>70.4937224383917</v>
      </c>
      <c r="AH25" s="96">
        <f>AF25*MIN(J25:K25)*AG25+0.6*AF25*L25*M25*'Caratteristiche CAM'!$F$35*'Caratteristiche CAM'!$H$54/'Caratteristiche CAM'!$C$36</f>
        <v>115.1101238298881</v>
      </c>
      <c r="AI25" s="83" t="str">
        <f t="shared" si="7"/>
        <v>verificato</v>
      </c>
      <c r="AJ25" s="6">
        <f>MAX!W89+0.6*AF25*L25*M25*'Caratteristiche CAM'!$F$35*'Caratteristiche CAM'!$H$54/'Caratteristiche CAM'!$C$36</f>
        <v>86.423063122295588</v>
      </c>
      <c r="AK25" s="84" t="str">
        <f t="shared" si="8"/>
        <v>verificato</v>
      </c>
      <c r="AL25" s="37">
        <f t="shared" si="9"/>
        <v>2327.2044141074853</v>
      </c>
      <c r="AM25" s="95" t="s">
        <v>52</v>
      </c>
      <c r="AN25" s="37">
        <f t="shared" si="10"/>
        <v>3099.6909691374431</v>
      </c>
      <c r="AO25" s="95" t="s">
        <v>52</v>
      </c>
      <c r="AP25" s="91">
        <f t="shared" si="11"/>
        <v>733.27540649371872</v>
      </c>
      <c r="AQ25" s="95" t="s">
        <v>52</v>
      </c>
      <c r="AR25" s="37">
        <f t="shared" si="12"/>
        <v>1836.4623545011139</v>
      </c>
      <c r="AS25" s="95" t="s">
        <v>52</v>
      </c>
    </row>
    <row r="26" spans="1:45" ht="15.75" x14ac:dyDescent="0.25">
      <c r="A26" s="96" t="str">
        <f>MAX!A90</f>
        <v>X</v>
      </c>
      <c r="B26" s="96" t="str">
        <f>MAX!B90</f>
        <v>2.37x</v>
      </c>
      <c r="C26" s="96" t="str">
        <f>MAX!C90</f>
        <v>SISM 7</v>
      </c>
      <c r="D26" s="49">
        <f>MAX!E90</f>
        <v>-306.65440000000001</v>
      </c>
      <c r="E26" s="22">
        <f>MAX!F90</f>
        <v>3.7136000000000005</v>
      </c>
      <c r="F26" s="22">
        <f>MAX!G90</f>
        <v>72.712000000000003</v>
      </c>
      <c r="G26" s="22">
        <f>MAX!H90</f>
        <v>25.207440000000002</v>
      </c>
      <c r="H26" s="22">
        <f>MAX!I90</f>
        <v>30.422560000000001</v>
      </c>
      <c r="I26" s="90">
        <f>MAX!J90</f>
        <v>17.01352</v>
      </c>
      <c r="J26" s="96">
        <f>MAX!K90</f>
        <v>0.8</v>
      </c>
      <c r="K26" s="96">
        <f>MAX!L90</f>
        <v>2.57</v>
      </c>
      <c r="L26" s="78">
        <v>1</v>
      </c>
      <c r="M26" s="21">
        <f>L26*'Caratteristiche CAM'!$F$36</f>
        <v>1E-3</v>
      </c>
      <c r="N26" s="21">
        <f>1-('Caratteristiche CAM'!$C$35^2+(MINA('RInforzo CAM  MAX'!J26:K26))^2)/(3*J26*K26)</f>
        <v>0.83787289234760054</v>
      </c>
      <c r="O26" s="48">
        <f>(1-('Caratteristiche CAM'!$C$36/(2*MIN('Caratteristiche CAM'!$C$35,MINA('RInforzo CAM  MAX'!J26:K26))))^2)</f>
        <v>0.9375</v>
      </c>
      <c r="P26" s="73">
        <f>4*M26/((MAX(MIN(J26:K26),'Caratteristiche CAM'!$C$35))*'Caratteristiche CAM'!$C$36)*'Caratteristiche CAM'!$F$35</f>
        <v>3.1666666666666665E-4</v>
      </c>
      <c r="Q26" s="96">
        <f>0.5*P26*'Caratteristiche CAM'!$H$54</f>
        <v>36.190476190476183</v>
      </c>
      <c r="R26" s="96">
        <f t="shared" si="14"/>
        <v>28.427830276079298</v>
      </c>
      <c r="S26" s="96">
        <f>'Caratteristiche Materiale'!$N$4+'Caratteristiche CAM'!$Q$71*'RInforzo CAM  MAX'!R26</f>
        <v>637.34621085788399</v>
      </c>
      <c r="T26" s="58" t="str">
        <f>IF(S26&gt;2*'Caratteristiche Materiale'!$N$4,"error","OK")</f>
        <v>OK</v>
      </c>
      <c r="U26" s="96">
        <f t="shared" si="15"/>
        <v>1191.2580086580085</v>
      </c>
      <c r="V26" s="63" t="str">
        <f t="shared" si="16"/>
        <v>verificato</v>
      </c>
      <c r="W26" s="64">
        <f>0.0035+0.015*(R26/'Caratteristiche Materiale'!$N$4)</f>
        <v>4.2310013499563251E-3</v>
      </c>
      <c r="X26" s="96">
        <f t="shared" si="13"/>
        <v>-149.15097276264592</v>
      </c>
      <c r="Y26" s="96">
        <f>IF(ABS(X26)&lt;('Caratteristiche Materiale'!$N$4-'Caratteristiche Materiale'!$N$4*0.4),-(((2*M26*'Caratteristiche CAM'!$F$35)/'Caratteristiche CAM'!$C$35*'Caratteristiche CAM'!$H$56*MAX(J26:K26))/(J26*K26)),0)</f>
        <v>-2.7142857142857144</v>
      </c>
      <c r="Z26" s="48">
        <f>(ABS(X26+Y26)*J26*K26+((2*'Caratteristiche CAM'!$F$35*'Caratteristiche CAM'!$F$36*'RInforzo CAM  MAX'!L26)/'Caratteristiche CAM'!$C$35)*MAX('RInforzo CAM  MAX'!J26:K26)*'Caratteristiche CAM'!$H$54)/((0.8*(0.85*'RInforzo CAM  MAX'!S26)*MIN('RInforzo CAM  MAX'!J26:K26)+((2*'Caratteristiche CAM'!$F$35*'Caratteristiche CAM'!$F$36*'RInforzo CAM  MAX'!L26)/'Caratteristiche CAM'!$C$35)*'Caratteristiche CAM'!$H$54))</f>
        <v>0.9674584957305491</v>
      </c>
      <c r="AA26" s="96">
        <f>0.85*S26*0.8*Z26*MIN(J26:K26)*(MAX(J26:K26)/2-0.4*Z26)+((2*'Caratteristiche CAM'!$F$35*'Caratteristiche CAM'!$F$36*'RInforzo CAM  MAX'!L26)/'Caratteristiche CAM'!$C$35)*'Caratteristiche CAM'!$H$54*(MAX('RInforzo CAM  MAX'!J26:K26)-'RInforzo CAM  MAX'!Z26)*'RInforzo CAM  MAX'!Z26/2</f>
        <v>312.44688997551788</v>
      </c>
      <c r="AB26" s="61" t="str">
        <f t="shared" si="4"/>
        <v>verificato</v>
      </c>
      <c r="AC26" s="48">
        <f>ABS(D26)/(0.85*'Caratteristiche Materiale'!$N$4*MAX('RInforzo CAM  MAX'!J26:K26))+('Caratteristiche CAM'!$F$35*'Caratteristiche CAM'!$F$36*'RInforzo CAM  MAX'!L26*'Caratteristiche CAM'!$H$54/('Caratteristiche CAM'!$C$35*0.85*'Caratteristiche Materiale'!$N$4*MAX('RInforzo CAM  MAX'!J26:K26)))</f>
        <v>0.24632704069954831</v>
      </c>
      <c r="AD26" s="96">
        <f>('Caratteristiche CAM'!$F$35*'Caratteristiche CAM'!$F$36*'RInforzo CAM  MAX'!L26*'Caratteristiche CAM'!$H$54/('Caratteristiche CAM'!$C$35))*MIN(J26:K26)/2+0.85*'Caratteristiche Materiale'!$N$4*MAX('RInforzo CAM  MAX'!J26:K26)*AC26*(MIN(J26:K26)-0.4*AC26)</f>
        <v>223.08115050579548</v>
      </c>
      <c r="AE26" s="74" t="str">
        <f t="shared" si="5"/>
        <v>verificato</v>
      </c>
      <c r="AF26" s="82">
        <f t="shared" si="17"/>
        <v>1.7687292478652745</v>
      </c>
      <c r="AG26" s="96">
        <f>'Caratteristiche Materiale'!$N$5+0.4*ABS(X26)</f>
        <v>70.4937224383917</v>
      </c>
      <c r="AH26" s="96">
        <f>AF26*MIN(J26:K26)*AG26+0.6*AF26*L26*M26*'Caratteristiche CAM'!$F$35*'Caratteristiche CAM'!$H$54/'Caratteristiche CAM'!$C$36</f>
        <v>115.1101238298881</v>
      </c>
      <c r="AI26" s="83" t="str">
        <f t="shared" si="7"/>
        <v>verificato</v>
      </c>
      <c r="AJ26" s="6">
        <f>MAX!W90+0.6*AF26*L26*M26*'Caratteristiche CAM'!$F$35*'Caratteristiche CAM'!$H$54/'Caratteristiche CAM'!$C$36</f>
        <v>86.423063122295588</v>
      </c>
      <c r="AK26" s="84" t="str">
        <f t="shared" si="8"/>
        <v>verificato</v>
      </c>
      <c r="AL26" s="37">
        <f t="shared" si="9"/>
        <v>2327.2044141074853</v>
      </c>
      <c r="AM26" s="95" t="s">
        <v>52</v>
      </c>
      <c r="AN26" s="37">
        <f t="shared" si="10"/>
        <v>3099.6909691374431</v>
      </c>
      <c r="AO26" s="95" t="s">
        <v>52</v>
      </c>
      <c r="AP26" s="91">
        <f t="shared" si="11"/>
        <v>733.27540649371872</v>
      </c>
      <c r="AQ26" s="95" t="s">
        <v>52</v>
      </c>
      <c r="AR26" s="37">
        <f t="shared" si="12"/>
        <v>1836.4623545011139</v>
      </c>
      <c r="AS26" s="95" t="s">
        <v>52</v>
      </c>
    </row>
    <row r="27" spans="1:45" ht="15.75" x14ac:dyDescent="0.25">
      <c r="A27" s="96" t="str">
        <f>MAX!A91</f>
        <v>X</v>
      </c>
      <c r="B27" s="96" t="str">
        <f>MAX!B91</f>
        <v>2.37x</v>
      </c>
      <c r="C27" s="96" t="str">
        <f>MAX!C91</f>
        <v>SISM 8</v>
      </c>
      <c r="D27" s="49">
        <f>MAX!E91</f>
        <v>-306.65440000000001</v>
      </c>
      <c r="E27" s="22">
        <f>MAX!F91</f>
        <v>3.7136000000000005</v>
      </c>
      <c r="F27" s="22">
        <f>MAX!G91</f>
        <v>72.712000000000003</v>
      </c>
      <c r="G27" s="22">
        <f>MAX!H91</f>
        <v>25.207440000000002</v>
      </c>
      <c r="H27" s="22">
        <f>MAX!I91</f>
        <v>30.422560000000001</v>
      </c>
      <c r="I27" s="90">
        <f>MAX!J91</f>
        <v>17.01352</v>
      </c>
      <c r="J27" s="96">
        <f>MAX!K91</f>
        <v>0.8</v>
      </c>
      <c r="K27" s="96">
        <f>MAX!L91</f>
        <v>2.57</v>
      </c>
      <c r="L27" s="78">
        <v>1</v>
      </c>
      <c r="M27" s="21">
        <f>L27*'Caratteristiche CAM'!$F$36</f>
        <v>1E-3</v>
      </c>
      <c r="N27" s="21">
        <f>1-('Caratteristiche CAM'!$C$35^2+(MINA('RInforzo CAM  MAX'!J27:K27))^2)/(3*J27*K27)</f>
        <v>0.83787289234760054</v>
      </c>
      <c r="O27" s="48">
        <f>(1-('Caratteristiche CAM'!$C$36/(2*MIN('Caratteristiche CAM'!$C$35,MINA('RInforzo CAM  MAX'!J27:K27))))^2)</f>
        <v>0.9375</v>
      </c>
      <c r="P27" s="73">
        <f>4*M27/((MAX(MIN(J27:K27),'Caratteristiche CAM'!$C$35))*'Caratteristiche CAM'!$C$36)*'Caratteristiche CAM'!$F$35</f>
        <v>3.1666666666666665E-4</v>
      </c>
      <c r="Q27" s="96">
        <f>0.5*P27*'Caratteristiche CAM'!$H$54</f>
        <v>36.190476190476183</v>
      </c>
      <c r="R27" s="96">
        <f t="shared" si="14"/>
        <v>28.427830276079298</v>
      </c>
      <c r="S27" s="96">
        <f>'Caratteristiche Materiale'!$N$4+'Caratteristiche CAM'!$Q$71*'RInforzo CAM  MAX'!R27</f>
        <v>637.34621085788399</v>
      </c>
      <c r="T27" s="58" t="str">
        <f>IF(S27&gt;2*'Caratteristiche Materiale'!$N$4,"error","OK")</f>
        <v>OK</v>
      </c>
      <c r="U27" s="96">
        <f t="shared" si="15"/>
        <v>1191.2580086580085</v>
      </c>
      <c r="V27" s="63" t="str">
        <f t="shared" si="16"/>
        <v>verificato</v>
      </c>
      <c r="W27" s="64">
        <f>0.0035+0.015*(R27/'Caratteristiche Materiale'!$N$4)</f>
        <v>4.2310013499563251E-3</v>
      </c>
      <c r="X27" s="96">
        <f t="shared" si="13"/>
        <v>-149.15097276264592</v>
      </c>
      <c r="Y27" s="96">
        <f>IF(ABS(X27)&lt;('Caratteristiche Materiale'!$N$4-'Caratteristiche Materiale'!$N$4*0.4),-(((2*M27*'Caratteristiche CAM'!$F$35)/'Caratteristiche CAM'!$C$35*'Caratteristiche CAM'!$H$56*MAX(J27:K27))/(J27*K27)),0)</f>
        <v>-2.7142857142857144</v>
      </c>
      <c r="Z27" s="48">
        <f>(ABS(X27+Y27)*J27*K27+((2*'Caratteristiche CAM'!$F$35*'Caratteristiche CAM'!$F$36*'RInforzo CAM  MAX'!L27)/'Caratteristiche CAM'!$C$35)*MAX('RInforzo CAM  MAX'!J27:K27)*'Caratteristiche CAM'!$H$54)/((0.8*(0.85*'RInforzo CAM  MAX'!S27)*MIN('RInforzo CAM  MAX'!J27:K27)+((2*'Caratteristiche CAM'!$F$35*'Caratteristiche CAM'!$F$36*'RInforzo CAM  MAX'!L27)/'Caratteristiche CAM'!$C$35)*'Caratteristiche CAM'!$H$54))</f>
        <v>0.9674584957305491</v>
      </c>
      <c r="AA27" s="96">
        <f>0.85*S27*0.8*Z27*MIN(J27:K27)*(MAX(J27:K27)/2-0.4*Z27)+((2*'Caratteristiche CAM'!$F$35*'Caratteristiche CAM'!$F$36*'RInforzo CAM  MAX'!L27)/'Caratteristiche CAM'!$C$35)*'Caratteristiche CAM'!$H$54*(MAX('RInforzo CAM  MAX'!J27:K27)-'RInforzo CAM  MAX'!Z27)*'RInforzo CAM  MAX'!Z27/2</f>
        <v>312.44688997551788</v>
      </c>
      <c r="AB27" s="61" t="str">
        <f t="shared" si="4"/>
        <v>verificato</v>
      </c>
      <c r="AC27" s="48">
        <f>ABS(D27)/(0.85*'Caratteristiche Materiale'!$N$4*MAX('RInforzo CAM  MAX'!J27:K27))+('Caratteristiche CAM'!$F$35*'Caratteristiche CAM'!$F$36*'RInforzo CAM  MAX'!L27*'Caratteristiche CAM'!$H$54/('Caratteristiche CAM'!$C$35*0.85*'Caratteristiche Materiale'!$N$4*MAX('RInforzo CAM  MAX'!J27:K27)))</f>
        <v>0.24632704069954831</v>
      </c>
      <c r="AD27" s="96">
        <f>('Caratteristiche CAM'!$F$35*'Caratteristiche CAM'!$F$36*'RInforzo CAM  MAX'!L27*'Caratteristiche CAM'!$H$54/('Caratteristiche CAM'!$C$35))*MIN(J27:K27)/2+0.85*'Caratteristiche Materiale'!$N$4*MAX('RInforzo CAM  MAX'!J27:K27)*AC27*(MIN(J27:K27)-0.4*AC27)</f>
        <v>223.08115050579548</v>
      </c>
      <c r="AE27" s="74" t="str">
        <f t="shared" si="5"/>
        <v>verificato</v>
      </c>
      <c r="AF27" s="82">
        <f t="shared" si="17"/>
        <v>1.7687292478652745</v>
      </c>
      <c r="AG27" s="96">
        <f>'Caratteristiche Materiale'!$N$5+0.4*ABS(X27)</f>
        <v>70.4937224383917</v>
      </c>
      <c r="AH27" s="96">
        <f>AF27*MIN(J27:K27)*AG27+0.6*AF27*L27*M27*'Caratteristiche CAM'!$F$35*'Caratteristiche CAM'!$H$54/'Caratteristiche CAM'!$C$36</f>
        <v>115.1101238298881</v>
      </c>
      <c r="AI27" s="83" t="str">
        <f t="shared" si="7"/>
        <v>verificato</v>
      </c>
      <c r="AJ27" s="6">
        <f>MAX!W91+0.6*AF27*L27*M27*'Caratteristiche CAM'!$F$35*'Caratteristiche CAM'!$H$54/'Caratteristiche CAM'!$C$36</f>
        <v>86.423063122295588</v>
      </c>
      <c r="AK27" s="84" t="str">
        <f t="shared" si="8"/>
        <v>verificato</v>
      </c>
      <c r="AL27" s="37">
        <f t="shared" si="9"/>
        <v>2327.2044141074853</v>
      </c>
      <c r="AM27" s="95" t="s">
        <v>52</v>
      </c>
      <c r="AN27" s="37">
        <f t="shared" si="10"/>
        <v>3099.6909691374431</v>
      </c>
      <c r="AO27" s="95" t="s">
        <v>52</v>
      </c>
      <c r="AP27" s="91">
        <f t="shared" si="11"/>
        <v>733.27540649371872</v>
      </c>
      <c r="AQ27" s="95" t="s">
        <v>52</v>
      </c>
      <c r="AR27" s="37">
        <f t="shared" si="12"/>
        <v>1836.4623545011139</v>
      </c>
      <c r="AS27" s="95" t="s">
        <v>52</v>
      </c>
    </row>
    <row r="28" spans="1:45" ht="15.75" x14ac:dyDescent="0.25">
      <c r="A28" s="96" t="str">
        <f>MAX!A92</f>
        <v>X</v>
      </c>
      <c r="B28" s="96" t="str">
        <f>MAX!B92</f>
        <v>2.38x</v>
      </c>
      <c r="C28" s="96" t="str">
        <f>MAX!C92</f>
        <v>SISM 1</v>
      </c>
      <c r="D28" s="49">
        <f>MAX!E92</f>
        <v>-193.77680000000001</v>
      </c>
      <c r="E28" s="22">
        <f>MAX!F92</f>
        <v>46.564800000000005</v>
      </c>
      <c r="F28" s="22">
        <f>MAX!G92</f>
        <v>33.137599999999999</v>
      </c>
      <c r="G28" s="22">
        <f>MAX!H92</f>
        <v>13.9976</v>
      </c>
      <c r="H28" s="22">
        <f>MAX!I92</f>
        <v>17.770480000000003</v>
      </c>
      <c r="I28" s="90">
        <f>MAX!J92</f>
        <v>63.081280000000007</v>
      </c>
      <c r="J28" s="96">
        <f>MAX!K92</f>
        <v>0.8</v>
      </c>
      <c r="K28" s="96">
        <f>MAX!L92</f>
        <v>2.21</v>
      </c>
      <c r="L28" s="78">
        <v>1</v>
      </c>
      <c r="M28" s="21">
        <f>L28*'Caratteristiche CAM'!$F$36</f>
        <v>1E-3</v>
      </c>
      <c r="N28" s="21">
        <f>1-('Caratteristiche CAM'!$C$35^2+(MINA('RInforzo CAM  MAX'!J28:K28))^2)/(3*J28*K28)</f>
        <v>0.81146304675716441</v>
      </c>
      <c r="O28" s="48">
        <f>(1-('Caratteristiche CAM'!$C$36/(2*MIN('Caratteristiche CAM'!$C$35,MINA('RInforzo CAM  MAX'!J28:K28))))^2)</f>
        <v>0.9375</v>
      </c>
      <c r="P28" s="73">
        <f>4*M28/((MAX(MIN(J28:K28),'Caratteristiche CAM'!$C$35))*'Caratteristiche CAM'!$C$36)*'Caratteristiche CAM'!$F$35</f>
        <v>3.1666666666666665E-4</v>
      </c>
      <c r="Q28" s="96">
        <f>0.5*P28*'Caratteristiche CAM'!$H$54</f>
        <v>36.190476190476183</v>
      </c>
      <c r="R28" s="96">
        <f t="shared" si="14"/>
        <v>27.53178194354664</v>
      </c>
      <c r="S28" s="96">
        <f>'Caratteristiche Materiale'!$N$4+'Caratteristiche CAM'!$Q$71*'RInforzo CAM  MAX'!R28</f>
        <v>635.64371902607195</v>
      </c>
      <c r="T28" s="58" t="str">
        <f>IF(S28&gt;2*'Caratteristiche Materiale'!$N$4,"error","OK")</f>
        <v>OK</v>
      </c>
      <c r="U28" s="96">
        <f t="shared" si="15"/>
        <v>1021.6528138528139</v>
      </c>
      <c r="V28" s="63" t="str">
        <f t="shared" si="16"/>
        <v>verificato</v>
      </c>
      <c r="W28" s="64">
        <f>0.0035+0.015*(R28/'Caratteristiche Materiale'!$N$4)</f>
        <v>4.2079601071197707E-3</v>
      </c>
      <c r="X28" s="96">
        <f t="shared" si="13"/>
        <v>-109.60226244343892</v>
      </c>
      <c r="Y28" s="96">
        <f>IF(ABS(X28)&lt;('Caratteristiche Materiale'!$N$4-'Caratteristiche Materiale'!$N$4*0.4),-(((2*M28*'Caratteristiche CAM'!$F$35)/'Caratteristiche CAM'!$C$35*'Caratteristiche CAM'!$H$56*MAX(J28:K28))/(J28*K28)),0)</f>
        <v>-2.7142857142857149</v>
      </c>
      <c r="Z28" s="48">
        <f>(ABS(X28+Y28)*J28*K28+((2*'Caratteristiche CAM'!$F$35*'Caratteristiche CAM'!$F$36*'RInforzo CAM  MAX'!L28)/'Caratteristiche CAM'!$C$35)*MAX('RInforzo CAM  MAX'!J28:K28)*'Caratteristiche CAM'!$H$54)/((0.8*(0.85*'RInforzo CAM  MAX'!S28)*MIN('RInforzo CAM  MAX'!J28:K28)+((2*'Caratteristiche CAM'!$F$35*'Caratteristiche CAM'!$F$36*'RInforzo CAM  MAX'!L28)/'Caratteristiche CAM'!$C$35)*'Caratteristiche CAM'!$H$54))</f>
        <v>0.63999322438667683</v>
      </c>
      <c r="AA28" s="96">
        <f>0.85*S28*0.8*Z28*MIN(J28:K28)*(MAX(J28:K28)/2-0.4*Z28)+((2*'Caratteristiche CAM'!$F$35*'Caratteristiche CAM'!$F$36*'RInforzo CAM  MAX'!L28)/'Caratteristiche CAM'!$C$35)*'Caratteristiche CAM'!$H$54*(MAX('RInforzo CAM  MAX'!J28:K28)-'RInforzo CAM  MAX'!Z28)*'RInforzo CAM  MAX'!Z28/2</f>
        <v>195.15995703172311</v>
      </c>
      <c r="AB28" s="61" t="str">
        <f t="shared" si="4"/>
        <v>verificato</v>
      </c>
      <c r="AC28" s="48">
        <f>ABS(D28)/(0.85*'Caratteristiche Materiale'!$N$4*MAX('RInforzo CAM  MAX'!J28:K28))+('Caratteristiche CAM'!$F$35*'Caratteristiche CAM'!$F$36*'RInforzo CAM  MAX'!L28*'Caratteristiche CAM'!$H$54/('Caratteristiche CAM'!$C$35*0.85*'Caratteristiche Materiale'!$N$4*MAX('RInforzo CAM  MAX'!J28:K28)))</f>
        <v>0.18344262084924468</v>
      </c>
      <c r="AD28" s="96">
        <f>('Caratteristiche CAM'!$F$35*'Caratteristiche CAM'!$F$36*'RInforzo CAM  MAX'!L28*'Caratteristiche CAM'!$H$54/('Caratteristiche CAM'!$C$35))*MIN(J28:K28)/2+0.85*'Caratteristiche Materiale'!$N$4*MAX('RInforzo CAM  MAX'!J28:K28)*AC28*(MIN(J28:K28)-0.4*AC28)</f>
        <v>148.95727460082929</v>
      </c>
      <c r="AE28" s="74" t="str">
        <f t="shared" si="5"/>
        <v>verificato</v>
      </c>
      <c r="AF28" s="82">
        <f t="shared" si="17"/>
        <v>1.4249966121933384</v>
      </c>
      <c r="AG28" s="96">
        <f>'Caratteristiche Materiale'!$N$5+0.4*ABS(X28)</f>
        <v>54.674238310708908</v>
      </c>
      <c r="AH28" s="96">
        <f>AF28*MIN(J28:K28)*AG28+0.6*AF28*L28*M28*'Caratteristiche CAM'!$F$35*'Caratteristiche CAM'!$H$54/'Caratteristiche CAM'!$C$36</f>
        <v>74.705596925231291</v>
      </c>
      <c r="AI28" s="83" t="str">
        <f t="shared" si="7"/>
        <v>verificato</v>
      </c>
      <c r="AJ28" s="6">
        <f>MAX!W92+0.6*AF28*L28*M28*'Caratteristiche CAM'!$F$35*'Caratteristiche CAM'!$H$54/'Caratteristiche CAM'!$C$36</f>
        <v>65.679689412734191</v>
      </c>
      <c r="AK28" s="84" t="str">
        <f t="shared" si="8"/>
        <v>verificato</v>
      </c>
      <c r="AL28" s="37">
        <f t="shared" si="9"/>
        <v>141.05008378159937</v>
      </c>
      <c r="AM28" s="95" t="s">
        <v>52</v>
      </c>
      <c r="AN28" s="37">
        <f t="shared" si="10"/>
        <v>160.43362566838314</v>
      </c>
      <c r="AO28" s="95" t="s">
        <v>52</v>
      </c>
      <c r="AP28" s="91">
        <f t="shared" si="11"/>
        <v>838.22876253668608</v>
      </c>
      <c r="AQ28" s="95" t="s">
        <v>52</v>
      </c>
      <c r="AR28" s="37">
        <f t="shared" si="12"/>
        <v>309.37856212131885</v>
      </c>
      <c r="AS28" s="95" t="s">
        <v>52</v>
      </c>
    </row>
    <row r="29" spans="1:45" ht="15.75" x14ac:dyDescent="0.25">
      <c r="A29" s="96" t="str">
        <f>MAX!A93</f>
        <v>X</v>
      </c>
      <c r="B29" s="96" t="str">
        <f>MAX!B93</f>
        <v>2.38x</v>
      </c>
      <c r="C29" s="96" t="str">
        <f>MAX!C93</f>
        <v>SISM 2</v>
      </c>
      <c r="D29" s="49">
        <f>MAX!E93</f>
        <v>-221.82800000000003</v>
      </c>
      <c r="E29" s="22">
        <f>MAX!F93</f>
        <v>13.6928</v>
      </c>
      <c r="F29" s="22">
        <f>MAX!G93</f>
        <v>61.756</v>
      </c>
      <c r="G29" s="22">
        <f>MAX!H93</f>
        <v>25.038560000000004</v>
      </c>
      <c r="H29" s="22">
        <f>MAX!I93</f>
        <v>26.509120000000003</v>
      </c>
      <c r="I29" s="90">
        <f>MAX!J93</f>
        <v>14.159200000000002</v>
      </c>
      <c r="J29" s="96">
        <f>MAX!K93</f>
        <v>0.8</v>
      </c>
      <c r="K29" s="96">
        <f>MAX!L93</f>
        <v>2.21</v>
      </c>
      <c r="L29" s="78">
        <v>1</v>
      </c>
      <c r="M29" s="21">
        <f>L29*'Caratteristiche CAM'!$F$36</f>
        <v>1E-3</v>
      </c>
      <c r="N29" s="21">
        <f>1-('Caratteristiche CAM'!$C$35^2+(MINA('RInforzo CAM  MAX'!J29:K29))^2)/(3*J29*K29)</f>
        <v>0.81146304675716441</v>
      </c>
      <c r="O29" s="48">
        <f>(1-('Caratteristiche CAM'!$C$36/(2*MIN('Caratteristiche CAM'!$C$35,MINA('RInforzo CAM  MAX'!J29:K29))))^2)</f>
        <v>0.9375</v>
      </c>
      <c r="P29" s="73">
        <f>4*M29/((MAX(MIN(J29:K29),'Caratteristiche CAM'!$C$35))*'Caratteristiche CAM'!$C$36)*'Caratteristiche CAM'!$F$35</f>
        <v>3.1666666666666665E-4</v>
      </c>
      <c r="Q29" s="96">
        <f>0.5*P29*'Caratteristiche CAM'!$H$54</f>
        <v>36.190476190476183</v>
      </c>
      <c r="R29" s="96">
        <f t="shared" si="14"/>
        <v>27.53178194354664</v>
      </c>
      <c r="S29" s="96">
        <f>'Caratteristiche Materiale'!$N$4+'Caratteristiche CAM'!$Q$71*'RInforzo CAM  MAX'!R29</f>
        <v>635.64371902607195</v>
      </c>
      <c r="T29" s="58" t="str">
        <f>IF(S29&gt;2*'Caratteristiche Materiale'!$N$4,"error","OK")</f>
        <v>OK</v>
      </c>
      <c r="U29" s="96">
        <f t="shared" si="15"/>
        <v>1021.6528138528139</v>
      </c>
      <c r="V29" s="63" t="str">
        <f t="shared" si="16"/>
        <v>verificato</v>
      </c>
      <c r="W29" s="64">
        <f>0.0035+0.015*(R29/'Caratteristiche Materiale'!$N$4)</f>
        <v>4.2079601071197707E-3</v>
      </c>
      <c r="X29" s="96">
        <f t="shared" si="13"/>
        <v>-125.46832579185522</v>
      </c>
      <c r="Y29" s="96">
        <f>IF(ABS(X29)&lt;('Caratteristiche Materiale'!$N$4-'Caratteristiche Materiale'!$N$4*0.4),-(((2*M29*'Caratteristiche CAM'!$F$35)/'Caratteristiche CAM'!$C$35*'Caratteristiche CAM'!$H$56*MAX(J29:K29))/(J29*K29)),0)</f>
        <v>-2.7142857142857149</v>
      </c>
      <c r="Z29" s="48">
        <f>(ABS(X29+Y29)*J29*K29+((2*'Caratteristiche CAM'!$F$35*'Caratteristiche CAM'!$F$36*'RInforzo CAM  MAX'!L29)/'Caratteristiche CAM'!$C$35)*MAX('RInforzo CAM  MAX'!J29:K29)*'Caratteristiche CAM'!$H$54)/((0.8*(0.85*'RInforzo CAM  MAX'!S29)*MIN('RInforzo CAM  MAX'!J29:K29)+((2*'Caratteristiche CAM'!$F$35*'Caratteristiche CAM'!$F$36*'RInforzo CAM  MAX'!L29)/'Caratteristiche CAM'!$C$35)*'Caratteristiche CAM'!$H$54))</f>
        <v>0.71785561192410363</v>
      </c>
      <c r="AA29" s="96">
        <f>0.85*S29*0.8*Z29*MIN(J29:K29)*(MAX(J29:K29)/2-0.4*Z29)+((2*'Caratteristiche CAM'!$F$35*'Caratteristiche CAM'!$F$36*'RInforzo CAM  MAX'!L29)/'Caratteristiche CAM'!$C$35)*'Caratteristiche CAM'!$H$54*(MAX('RInforzo CAM  MAX'!J29:K29)-'RInforzo CAM  MAX'!Z29)*'RInforzo CAM  MAX'!Z29/2</f>
        <v>210.76776728705451</v>
      </c>
      <c r="AB29" s="61" t="str">
        <f t="shared" si="4"/>
        <v>verificato</v>
      </c>
      <c r="AC29" s="48">
        <f>ABS(D29)/(0.85*'Caratteristiche Materiale'!$N$4*MAX('RInforzo CAM  MAX'!J29:K29))+('Caratteristiche CAM'!$F$35*'Caratteristiche CAM'!$F$36*'RInforzo CAM  MAX'!L29*'Caratteristiche CAM'!$H$54/('Caratteristiche CAM'!$C$35*0.85*'Caratteristiche Materiale'!$N$4*MAX('RInforzo CAM  MAX'!J29:K29)))</f>
        <v>0.20904164742820208</v>
      </c>
      <c r="AD29" s="96">
        <f>('Caratteristiche CAM'!$F$35*'Caratteristiche CAM'!$F$36*'RInforzo CAM  MAX'!L29*'Caratteristiche CAM'!$H$54/('Caratteristiche CAM'!$C$35))*MIN(J29:K29)/2+0.85*'Caratteristiche Materiale'!$N$4*MAX('RInforzo CAM  MAX'!J29:K29)*AC29*(MIN(J29:K29)-0.4*AC29)</f>
        <v>166.9943727183076</v>
      </c>
      <c r="AE29" s="74" t="str">
        <f t="shared" si="5"/>
        <v>verificato</v>
      </c>
      <c r="AF29" s="82">
        <f t="shared" si="17"/>
        <v>1.4639278059620517</v>
      </c>
      <c r="AG29" s="96">
        <f>'Caratteristiche Materiale'!$N$5+0.4*ABS(X29)</f>
        <v>61.020663650075427</v>
      </c>
      <c r="AH29" s="96">
        <f>AF29*MIN(J29:K29)*AG29+0.6*AF29*L29*M29*'Caratteristiche CAM'!$F$35*'Caratteristiche CAM'!$H$54/'Caratteristiche CAM'!$C$36</f>
        <v>84.179135661981562</v>
      </c>
      <c r="AI29" s="83" t="str">
        <f t="shared" si="7"/>
        <v>verificato</v>
      </c>
      <c r="AJ29" s="6">
        <f>MAX!W93+0.6*AF29*L29*M29*'Caratteristiche CAM'!$F$35*'Caratteristiche CAM'!$H$54/'Caratteristiche CAM'!$C$36</f>
        <v>69.278031416816759</v>
      </c>
      <c r="AK29" s="84" t="str">
        <f t="shared" si="8"/>
        <v>verificato</v>
      </c>
      <c r="AL29" s="37">
        <f t="shared" si="9"/>
        <v>505.94495951753299</v>
      </c>
      <c r="AM29" s="95" t="s">
        <v>52</v>
      </c>
      <c r="AN29" s="37">
        <f t="shared" si="10"/>
        <v>614.76933616193583</v>
      </c>
      <c r="AO29" s="95" t="s">
        <v>52</v>
      </c>
      <c r="AP29" s="91">
        <f t="shared" si="11"/>
        <v>629.95064611087651</v>
      </c>
      <c r="AQ29" s="95" t="s">
        <v>52</v>
      </c>
      <c r="AR29" s="37">
        <f t="shared" si="12"/>
        <v>1488.5570320855309</v>
      </c>
      <c r="AS29" s="95" t="s">
        <v>52</v>
      </c>
    </row>
    <row r="30" spans="1:45" ht="15.75" x14ac:dyDescent="0.25">
      <c r="A30" s="96" t="str">
        <f>MAX!A94</f>
        <v>X</v>
      </c>
      <c r="B30" s="96" t="str">
        <f>MAX!B94</f>
        <v>2.38x</v>
      </c>
      <c r="C30" s="96" t="str">
        <f>MAX!C94</f>
        <v>SISM 3</v>
      </c>
      <c r="D30" s="49">
        <f>MAX!E94</f>
        <v>-193.77680000000001</v>
      </c>
      <c r="E30" s="22">
        <f>MAX!F94</f>
        <v>46.564800000000005</v>
      </c>
      <c r="F30" s="22">
        <f>MAX!G94</f>
        <v>33.137599999999999</v>
      </c>
      <c r="G30" s="22">
        <f>MAX!H94</f>
        <v>13.9976</v>
      </c>
      <c r="H30" s="22">
        <f>MAX!I94</f>
        <v>17.770480000000003</v>
      </c>
      <c r="I30" s="90">
        <f>MAX!J94</f>
        <v>63.081280000000007</v>
      </c>
      <c r="J30" s="96">
        <f>MAX!K94</f>
        <v>0.8</v>
      </c>
      <c r="K30" s="96">
        <f>MAX!L94</f>
        <v>2.21</v>
      </c>
      <c r="L30" s="78">
        <v>1</v>
      </c>
      <c r="M30" s="21">
        <f>L30*'Caratteristiche CAM'!$F$36</f>
        <v>1E-3</v>
      </c>
      <c r="N30" s="21">
        <f>1-('Caratteristiche CAM'!$C$35^2+(MINA('RInforzo CAM  MAX'!J30:K30))^2)/(3*J30*K30)</f>
        <v>0.81146304675716441</v>
      </c>
      <c r="O30" s="48">
        <f>(1-('Caratteristiche CAM'!$C$36/(2*MIN('Caratteristiche CAM'!$C$35,MINA('RInforzo CAM  MAX'!J30:K30))))^2)</f>
        <v>0.9375</v>
      </c>
      <c r="P30" s="73">
        <f>4*M30/((MAX(MIN(J30:K30),'Caratteristiche CAM'!$C$35))*'Caratteristiche CAM'!$C$36)*'Caratteristiche CAM'!$F$35</f>
        <v>3.1666666666666665E-4</v>
      </c>
      <c r="Q30" s="96">
        <f>0.5*P30*'Caratteristiche CAM'!$H$54</f>
        <v>36.190476190476183</v>
      </c>
      <c r="R30" s="96">
        <f t="shared" si="14"/>
        <v>27.53178194354664</v>
      </c>
      <c r="S30" s="96">
        <f>'Caratteristiche Materiale'!$N$4+'Caratteristiche CAM'!$Q$71*'RInforzo CAM  MAX'!R30</f>
        <v>635.64371902607195</v>
      </c>
      <c r="T30" s="58" t="str">
        <f>IF(S30&gt;2*'Caratteristiche Materiale'!$N$4,"error","OK")</f>
        <v>OK</v>
      </c>
      <c r="U30" s="96">
        <f t="shared" si="15"/>
        <v>1021.6528138528139</v>
      </c>
      <c r="V30" s="63" t="str">
        <f t="shared" si="16"/>
        <v>verificato</v>
      </c>
      <c r="W30" s="64">
        <f>0.0035+0.015*(R30/'Caratteristiche Materiale'!$N$4)</f>
        <v>4.2079601071197707E-3</v>
      </c>
      <c r="X30" s="96">
        <f t="shared" si="13"/>
        <v>-109.60226244343892</v>
      </c>
      <c r="Y30" s="96">
        <f>IF(ABS(X30)&lt;('Caratteristiche Materiale'!$N$4-'Caratteristiche Materiale'!$N$4*0.4),-(((2*M30*'Caratteristiche CAM'!$F$35)/'Caratteristiche CAM'!$C$35*'Caratteristiche CAM'!$H$56*MAX(J30:K30))/(J30*K30)),0)</f>
        <v>-2.7142857142857149</v>
      </c>
      <c r="Z30" s="48">
        <f>(ABS(X30+Y30)*J30*K30+((2*'Caratteristiche CAM'!$F$35*'Caratteristiche CAM'!$F$36*'RInforzo CAM  MAX'!L30)/'Caratteristiche CAM'!$C$35)*MAX('RInforzo CAM  MAX'!J30:K30)*'Caratteristiche CAM'!$H$54)/((0.8*(0.85*'RInforzo CAM  MAX'!S30)*MIN('RInforzo CAM  MAX'!J30:K30)+((2*'Caratteristiche CAM'!$F$35*'Caratteristiche CAM'!$F$36*'RInforzo CAM  MAX'!L30)/'Caratteristiche CAM'!$C$35)*'Caratteristiche CAM'!$H$54))</f>
        <v>0.63999322438667683</v>
      </c>
      <c r="AA30" s="96">
        <f>0.85*S30*0.8*Z30*MIN(J30:K30)*(MAX(J30:K30)/2-0.4*Z30)+((2*'Caratteristiche CAM'!$F$35*'Caratteristiche CAM'!$F$36*'RInforzo CAM  MAX'!L30)/'Caratteristiche CAM'!$C$35)*'Caratteristiche CAM'!$H$54*(MAX('RInforzo CAM  MAX'!J30:K30)-'RInforzo CAM  MAX'!Z30)*'RInforzo CAM  MAX'!Z30/2</f>
        <v>195.15995703172311</v>
      </c>
      <c r="AB30" s="61" t="str">
        <f t="shared" si="4"/>
        <v>verificato</v>
      </c>
      <c r="AC30" s="48">
        <f>ABS(D30)/(0.85*'Caratteristiche Materiale'!$N$4*MAX('RInforzo CAM  MAX'!J30:K30))+('Caratteristiche CAM'!$F$35*'Caratteristiche CAM'!$F$36*'RInforzo CAM  MAX'!L30*'Caratteristiche CAM'!$H$54/('Caratteristiche CAM'!$C$35*0.85*'Caratteristiche Materiale'!$N$4*MAX('RInforzo CAM  MAX'!J30:K30)))</f>
        <v>0.18344262084924468</v>
      </c>
      <c r="AD30" s="96">
        <f>('Caratteristiche CAM'!$F$35*'Caratteristiche CAM'!$F$36*'RInforzo CAM  MAX'!L30*'Caratteristiche CAM'!$H$54/('Caratteristiche CAM'!$C$35))*MIN(J30:K30)/2+0.85*'Caratteristiche Materiale'!$N$4*MAX('RInforzo CAM  MAX'!J30:K30)*AC30*(MIN(J30:K30)-0.4*AC30)</f>
        <v>148.95727460082929</v>
      </c>
      <c r="AE30" s="74" t="str">
        <f t="shared" si="5"/>
        <v>verificato</v>
      </c>
      <c r="AF30" s="82">
        <f t="shared" si="17"/>
        <v>1.4249966121933384</v>
      </c>
      <c r="AG30" s="96">
        <f>'Caratteristiche Materiale'!$N$5+0.4*ABS(X30)</f>
        <v>54.674238310708908</v>
      </c>
      <c r="AH30" s="96">
        <f>AF30*MIN(J30:K30)*AG30+0.6*AF30*L30*M30*'Caratteristiche CAM'!$F$35*'Caratteristiche CAM'!$H$54/'Caratteristiche CAM'!$C$36</f>
        <v>74.705596925231291</v>
      </c>
      <c r="AI30" s="83" t="str">
        <f t="shared" si="7"/>
        <v>verificato</v>
      </c>
      <c r="AJ30" s="6">
        <f>MAX!W94+0.6*AF30*L30*M30*'Caratteristiche CAM'!$F$35*'Caratteristiche CAM'!$H$54/'Caratteristiche CAM'!$C$36</f>
        <v>65.679689412734191</v>
      </c>
      <c r="AK30" s="84" t="str">
        <f t="shared" si="8"/>
        <v>verificato</v>
      </c>
      <c r="AL30" s="37">
        <f t="shared" si="9"/>
        <v>141.05008378159937</v>
      </c>
      <c r="AM30" s="95" t="s">
        <v>52</v>
      </c>
      <c r="AN30" s="37">
        <f t="shared" si="10"/>
        <v>160.43362566838314</v>
      </c>
      <c r="AO30" s="95" t="s">
        <v>52</v>
      </c>
      <c r="AP30" s="91">
        <f t="shared" si="11"/>
        <v>838.22876253668608</v>
      </c>
      <c r="AQ30" s="95" t="s">
        <v>52</v>
      </c>
      <c r="AR30" s="37">
        <f t="shared" si="12"/>
        <v>309.37856212131885</v>
      </c>
      <c r="AS30" s="95" t="s">
        <v>52</v>
      </c>
    </row>
    <row r="31" spans="1:45" ht="15.75" x14ac:dyDescent="0.25">
      <c r="A31" s="96" t="str">
        <f>MAX!A95</f>
        <v>X</v>
      </c>
      <c r="B31" s="96" t="str">
        <f>MAX!B95</f>
        <v>2.38x</v>
      </c>
      <c r="C31" s="96" t="str">
        <f>MAX!C95</f>
        <v>SISM 4</v>
      </c>
      <c r="D31" s="49">
        <f>MAX!E95</f>
        <v>-193.77680000000001</v>
      </c>
      <c r="E31" s="22">
        <f>MAX!F95</f>
        <v>46.564800000000005</v>
      </c>
      <c r="F31" s="22">
        <f>MAX!G95</f>
        <v>33.137599999999999</v>
      </c>
      <c r="G31" s="22">
        <f>MAX!H95</f>
        <v>13.9976</v>
      </c>
      <c r="H31" s="22">
        <f>MAX!I95</f>
        <v>17.770480000000003</v>
      </c>
      <c r="I31" s="90">
        <f>MAX!J95</f>
        <v>63.081280000000007</v>
      </c>
      <c r="J31" s="96">
        <f>MAX!K95</f>
        <v>0.8</v>
      </c>
      <c r="K31" s="96">
        <f>MAX!L95</f>
        <v>2.21</v>
      </c>
      <c r="L31" s="78">
        <v>1</v>
      </c>
      <c r="M31" s="21">
        <f>L31*'Caratteristiche CAM'!$F$36</f>
        <v>1E-3</v>
      </c>
      <c r="N31" s="21">
        <f>1-('Caratteristiche CAM'!$C$35^2+(MINA('RInforzo CAM  MAX'!J31:K31))^2)/(3*J31*K31)</f>
        <v>0.81146304675716441</v>
      </c>
      <c r="O31" s="48">
        <f>(1-('Caratteristiche CAM'!$C$36/(2*MIN('Caratteristiche CAM'!$C$35,MINA('RInforzo CAM  MAX'!J31:K31))))^2)</f>
        <v>0.9375</v>
      </c>
      <c r="P31" s="73">
        <f>4*M31/((MAX(MIN(J31:K31),'Caratteristiche CAM'!$C$35))*'Caratteristiche CAM'!$C$36)*'Caratteristiche CAM'!$F$35</f>
        <v>3.1666666666666665E-4</v>
      </c>
      <c r="Q31" s="96">
        <f>0.5*P31*'Caratteristiche CAM'!$H$54</f>
        <v>36.190476190476183</v>
      </c>
      <c r="R31" s="96">
        <f t="shared" si="14"/>
        <v>27.53178194354664</v>
      </c>
      <c r="S31" s="96">
        <f>'Caratteristiche Materiale'!$N$4+'Caratteristiche CAM'!$Q$71*'RInforzo CAM  MAX'!R31</f>
        <v>635.64371902607195</v>
      </c>
      <c r="T31" s="58" t="str">
        <f>IF(S31&gt;2*'Caratteristiche Materiale'!$N$4,"error","OK")</f>
        <v>OK</v>
      </c>
      <c r="U31" s="96">
        <f t="shared" si="15"/>
        <v>1021.6528138528139</v>
      </c>
      <c r="V31" s="63" t="str">
        <f t="shared" si="16"/>
        <v>verificato</v>
      </c>
      <c r="W31" s="64">
        <f>0.0035+0.015*(R31/'Caratteristiche Materiale'!$N$4)</f>
        <v>4.2079601071197707E-3</v>
      </c>
      <c r="X31" s="96">
        <f t="shared" si="13"/>
        <v>-109.60226244343892</v>
      </c>
      <c r="Y31" s="96">
        <f>IF(ABS(X31)&lt;('Caratteristiche Materiale'!$N$4-'Caratteristiche Materiale'!$N$4*0.4),-(((2*M31*'Caratteristiche CAM'!$F$35)/'Caratteristiche CAM'!$C$35*'Caratteristiche CAM'!$H$56*MAX(J31:K31))/(J31*K31)),0)</f>
        <v>-2.7142857142857149</v>
      </c>
      <c r="Z31" s="48">
        <f>(ABS(X31+Y31)*J31*K31+((2*'Caratteristiche CAM'!$F$35*'Caratteristiche CAM'!$F$36*'RInforzo CAM  MAX'!L31)/'Caratteristiche CAM'!$C$35)*MAX('RInforzo CAM  MAX'!J31:K31)*'Caratteristiche CAM'!$H$54)/((0.8*(0.85*'RInforzo CAM  MAX'!S31)*MIN('RInforzo CAM  MAX'!J31:K31)+((2*'Caratteristiche CAM'!$F$35*'Caratteristiche CAM'!$F$36*'RInforzo CAM  MAX'!L31)/'Caratteristiche CAM'!$C$35)*'Caratteristiche CAM'!$H$54))</f>
        <v>0.63999322438667683</v>
      </c>
      <c r="AA31" s="96">
        <f>0.85*S31*0.8*Z31*MIN(J31:K31)*(MAX(J31:K31)/2-0.4*Z31)+((2*'Caratteristiche CAM'!$F$35*'Caratteristiche CAM'!$F$36*'RInforzo CAM  MAX'!L31)/'Caratteristiche CAM'!$C$35)*'Caratteristiche CAM'!$H$54*(MAX('RInforzo CAM  MAX'!J31:K31)-'RInforzo CAM  MAX'!Z31)*'RInforzo CAM  MAX'!Z31/2</f>
        <v>195.15995703172311</v>
      </c>
      <c r="AB31" s="61" t="str">
        <f t="shared" si="4"/>
        <v>verificato</v>
      </c>
      <c r="AC31" s="48">
        <f>ABS(D31)/(0.85*'Caratteristiche Materiale'!$N$4*MAX('RInforzo CAM  MAX'!J31:K31))+('Caratteristiche CAM'!$F$35*'Caratteristiche CAM'!$F$36*'RInforzo CAM  MAX'!L31*'Caratteristiche CAM'!$H$54/('Caratteristiche CAM'!$C$35*0.85*'Caratteristiche Materiale'!$N$4*MAX('RInforzo CAM  MAX'!J31:K31)))</f>
        <v>0.18344262084924468</v>
      </c>
      <c r="AD31" s="96">
        <f>('Caratteristiche CAM'!$F$35*'Caratteristiche CAM'!$F$36*'RInforzo CAM  MAX'!L31*'Caratteristiche CAM'!$H$54/('Caratteristiche CAM'!$C$35))*MIN(J31:K31)/2+0.85*'Caratteristiche Materiale'!$N$4*MAX('RInforzo CAM  MAX'!J31:K31)*AC31*(MIN(J31:K31)-0.4*AC31)</f>
        <v>148.95727460082929</v>
      </c>
      <c r="AE31" s="74" t="str">
        <f t="shared" si="5"/>
        <v>verificato</v>
      </c>
      <c r="AF31" s="82">
        <f t="shared" si="17"/>
        <v>1.4249966121933384</v>
      </c>
      <c r="AG31" s="96">
        <f>'Caratteristiche Materiale'!$N$5+0.4*ABS(X31)</f>
        <v>54.674238310708908</v>
      </c>
      <c r="AH31" s="96">
        <f>AF31*MIN(J31:K31)*AG31+0.6*AF31*L31*M31*'Caratteristiche CAM'!$F$35*'Caratteristiche CAM'!$H$54/'Caratteristiche CAM'!$C$36</f>
        <v>74.705596925231291</v>
      </c>
      <c r="AI31" s="83" t="str">
        <f t="shared" si="7"/>
        <v>verificato</v>
      </c>
      <c r="AJ31" s="6">
        <f>MAX!W95+0.6*AF31*L31*M31*'Caratteristiche CAM'!$F$35*'Caratteristiche CAM'!$H$54/'Caratteristiche CAM'!$C$36</f>
        <v>65.679689412734191</v>
      </c>
      <c r="AK31" s="84" t="str">
        <f t="shared" si="8"/>
        <v>verificato</v>
      </c>
      <c r="AL31" s="37">
        <f t="shared" si="9"/>
        <v>141.05008378159937</v>
      </c>
      <c r="AM31" s="95" t="s">
        <v>52</v>
      </c>
      <c r="AN31" s="37">
        <f t="shared" si="10"/>
        <v>160.43362566838314</v>
      </c>
      <c r="AO31" s="95" t="s">
        <v>52</v>
      </c>
      <c r="AP31" s="91">
        <f t="shared" si="11"/>
        <v>838.22876253668608</v>
      </c>
      <c r="AQ31" s="95" t="s">
        <v>52</v>
      </c>
      <c r="AR31" s="37">
        <f t="shared" si="12"/>
        <v>309.37856212131885</v>
      </c>
      <c r="AS31" s="95" t="s">
        <v>52</v>
      </c>
    </row>
    <row r="32" spans="1:45" ht="15.75" x14ac:dyDescent="0.25">
      <c r="A32" s="96" t="str">
        <f>MAX!A96</f>
        <v>X</v>
      </c>
      <c r="B32" s="96" t="str">
        <f>MAX!B96</f>
        <v>2.38x</v>
      </c>
      <c r="C32" s="96" t="str">
        <f>MAX!C96</f>
        <v>SISM 5</v>
      </c>
      <c r="D32" s="49">
        <f>MAX!E96</f>
        <v>-193.77680000000001</v>
      </c>
      <c r="E32" s="22">
        <f>MAX!F96</f>
        <v>46.564800000000005</v>
      </c>
      <c r="F32" s="22">
        <f>MAX!G96</f>
        <v>33.137599999999999</v>
      </c>
      <c r="G32" s="22">
        <f>MAX!H96</f>
        <v>13.9976</v>
      </c>
      <c r="H32" s="22">
        <f>MAX!I96</f>
        <v>17.770480000000003</v>
      </c>
      <c r="I32" s="90">
        <f>MAX!J96</f>
        <v>63.081280000000007</v>
      </c>
      <c r="J32" s="96">
        <f>MAX!K96</f>
        <v>0.8</v>
      </c>
      <c r="K32" s="96">
        <f>MAX!L96</f>
        <v>2.21</v>
      </c>
      <c r="L32" s="78">
        <v>1</v>
      </c>
      <c r="M32" s="21">
        <f>L32*'Caratteristiche CAM'!$F$36</f>
        <v>1E-3</v>
      </c>
      <c r="N32" s="21">
        <f>1-('Caratteristiche CAM'!$C$35^2+(MINA('RInforzo CAM  MAX'!J32:K32))^2)/(3*J32*K32)</f>
        <v>0.81146304675716441</v>
      </c>
      <c r="O32" s="48">
        <f>(1-('Caratteristiche CAM'!$C$36/(2*MIN('Caratteristiche CAM'!$C$35,MINA('RInforzo CAM  MAX'!J32:K32))))^2)</f>
        <v>0.9375</v>
      </c>
      <c r="P32" s="73">
        <f>4*M32/((MAX(MIN(J32:K32),'Caratteristiche CAM'!$C$35))*'Caratteristiche CAM'!$C$36)*'Caratteristiche CAM'!$F$35</f>
        <v>3.1666666666666665E-4</v>
      </c>
      <c r="Q32" s="96">
        <f>0.5*P32*'Caratteristiche CAM'!$H$54</f>
        <v>36.190476190476183</v>
      </c>
      <c r="R32" s="96">
        <f t="shared" si="14"/>
        <v>27.53178194354664</v>
      </c>
      <c r="S32" s="96">
        <f>'Caratteristiche Materiale'!$N$4+'Caratteristiche CAM'!$Q$71*'RInforzo CAM  MAX'!R32</f>
        <v>635.64371902607195</v>
      </c>
      <c r="T32" s="58" t="str">
        <f>IF(S32&gt;2*'Caratteristiche Materiale'!$N$4,"error","OK")</f>
        <v>OK</v>
      </c>
      <c r="U32" s="96">
        <f t="shared" si="15"/>
        <v>1021.6528138528139</v>
      </c>
      <c r="V32" s="63" t="str">
        <f t="shared" si="16"/>
        <v>verificato</v>
      </c>
      <c r="W32" s="64">
        <f>0.0035+0.015*(R32/'Caratteristiche Materiale'!$N$4)</f>
        <v>4.2079601071197707E-3</v>
      </c>
      <c r="X32" s="96">
        <f t="shared" si="13"/>
        <v>-109.60226244343892</v>
      </c>
      <c r="Y32" s="96">
        <f>IF(ABS(X32)&lt;('Caratteristiche Materiale'!$N$4-'Caratteristiche Materiale'!$N$4*0.4),-(((2*M32*'Caratteristiche CAM'!$F$35)/'Caratteristiche CAM'!$C$35*'Caratteristiche CAM'!$H$56*MAX(J32:K32))/(J32*K32)),0)</f>
        <v>-2.7142857142857149</v>
      </c>
      <c r="Z32" s="48">
        <f>(ABS(X32+Y32)*J32*K32+((2*'Caratteristiche CAM'!$F$35*'Caratteristiche CAM'!$F$36*'RInforzo CAM  MAX'!L32)/'Caratteristiche CAM'!$C$35)*MAX('RInforzo CAM  MAX'!J32:K32)*'Caratteristiche CAM'!$H$54)/((0.8*(0.85*'RInforzo CAM  MAX'!S32)*MIN('RInforzo CAM  MAX'!J32:K32)+((2*'Caratteristiche CAM'!$F$35*'Caratteristiche CAM'!$F$36*'RInforzo CAM  MAX'!L32)/'Caratteristiche CAM'!$C$35)*'Caratteristiche CAM'!$H$54))</f>
        <v>0.63999322438667683</v>
      </c>
      <c r="AA32" s="96">
        <f>0.85*S32*0.8*Z32*MIN(J32:K32)*(MAX(J32:K32)/2-0.4*Z32)+((2*'Caratteristiche CAM'!$F$35*'Caratteristiche CAM'!$F$36*'RInforzo CAM  MAX'!L32)/'Caratteristiche CAM'!$C$35)*'Caratteristiche CAM'!$H$54*(MAX('RInforzo CAM  MAX'!J32:K32)-'RInforzo CAM  MAX'!Z32)*'RInforzo CAM  MAX'!Z32/2</f>
        <v>195.15995703172311</v>
      </c>
      <c r="AB32" s="61" t="str">
        <f t="shared" si="4"/>
        <v>verificato</v>
      </c>
      <c r="AC32" s="48">
        <f>ABS(D32)/(0.85*'Caratteristiche Materiale'!$N$4*MAX('RInforzo CAM  MAX'!J32:K32))+('Caratteristiche CAM'!$F$35*'Caratteristiche CAM'!$F$36*'RInforzo CAM  MAX'!L32*'Caratteristiche CAM'!$H$54/('Caratteristiche CAM'!$C$35*0.85*'Caratteristiche Materiale'!$N$4*MAX('RInforzo CAM  MAX'!J32:K32)))</f>
        <v>0.18344262084924468</v>
      </c>
      <c r="AD32" s="96">
        <f>('Caratteristiche CAM'!$F$35*'Caratteristiche CAM'!$F$36*'RInforzo CAM  MAX'!L32*'Caratteristiche CAM'!$H$54/('Caratteristiche CAM'!$C$35))*MIN(J32:K32)/2+0.85*'Caratteristiche Materiale'!$N$4*MAX('RInforzo CAM  MAX'!J32:K32)*AC32*(MIN(J32:K32)-0.4*AC32)</f>
        <v>148.95727460082929</v>
      </c>
      <c r="AE32" s="74" t="str">
        <f t="shared" si="5"/>
        <v>verificato</v>
      </c>
      <c r="AF32" s="82">
        <f t="shared" si="17"/>
        <v>1.4249966121933384</v>
      </c>
      <c r="AG32" s="96">
        <f>'Caratteristiche Materiale'!$N$5+0.4*ABS(X32)</f>
        <v>54.674238310708908</v>
      </c>
      <c r="AH32" s="96">
        <f>AF32*MIN(J32:K32)*AG32+0.6*AF32*L32*M32*'Caratteristiche CAM'!$F$35*'Caratteristiche CAM'!$H$54/'Caratteristiche CAM'!$C$36</f>
        <v>74.705596925231291</v>
      </c>
      <c r="AI32" s="83" t="str">
        <f t="shared" si="7"/>
        <v>verificato</v>
      </c>
      <c r="AJ32" s="6">
        <f>MAX!W96+0.6*AF32*L32*M32*'Caratteristiche CAM'!$F$35*'Caratteristiche CAM'!$H$54/'Caratteristiche CAM'!$C$36</f>
        <v>65.679689412734191</v>
      </c>
      <c r="AK32" s="84" t="str">
        <f t="shared" si="8"/>
        <v>verificato</v>
      </c>
      <c r="AL32" s="37">
        <f t="shared" si="9"/>
        <v>141.05008378159937</v>
      </c>
      <c r="AM32" s="95" t="s">
        <v>52</v>
      </c>
      <c r="AN32" s="37">
        <f t="shared" si="10"/>
        <v>160.43362566838314</v>
      </c>
      <c r="AO32" s="95" t="s">
        <v>52</v>
      </c>
      <c r="AP32" s="91">
        <f t="shared" si="11"/>
        <v>838.22876253668608</v>
      </c>
      <c r="AQ32" s="95" t="s">
        <v>52</v>
      </c>
      <c r="AR32" s="37">
        <f t="shared" si="12"/>
        <v>309.37856212131885</v>
      </c>
      <c r="AS32" s="95" t="s">
        <v>52</v>
      </c>
    </row>
    <row r="33" spans="1:45" ht="15.75" x14ac:dyDescent="0.25">
      <c r="A33" s="96" t="str">
        <f>MAX!A97</f>
        <v>X</v>
      </c>
      <c r="B33" s="96" t="str">
        <f>MAX!B97</f>
        <v>2.38x</v>
      </c>
      <c r="C33" s="96" t="str">
        <f>MAX!C97</f>
        <v>SISM 6</v>
      </c>
      <c r="D33" s="49">
        <f>MAX!E97</f>
        <v>-221.82800000000003</v>
      </c>
      <c r="E33" s="22">
        <f>MAX!F97</f>
        <v>13.6928</v>
      </c>
      <c r="F33" s="22">
        <f>MAX!G97</f>
        <v>61.756</v>
      </c>
      <c r="G33" s="22">
        <f>MAX!H97</f>
        <v>25.038560000000004</v>
      </c>
      <c r="H33" s="22">
        <f>MAX!I97</f>
        <v>26.509120000000003</v>
      </c>
      <c r="I33" s="90">
        <f>MAX!J97</f>
        <v>14.159200000000002</v>
      </c>
      <c r="J33" s="96">
        <f>MAX!K97</f>
        <v>0.8</v>
      </c>
      <c r="K33" s="96">
        <f>MAX!L97</f>
        <v>2.21</v>
      </c>
      <c r="L33" s="78">
        <v>1</v>
      </c>
      <c r="M33" s="21">
        <f>L33*'Caratteristiche CAM'!$F$36</f>
        <v>1E-3</v>
      </c>
      <c r="N33" s="21">
        <f>1-('Caratteristiche CAM'!$C$35^2+(MINA('RInforzo CAM  MAX'!J33:K33))^2)/(3*J33*K33)</f>
        <v>0.81146304675716441</v>
      </c>
      <c r="O33" s="48">
        <f>(1-('Caratteristiche CAM'!$C$36/(2*MIN('Caratteristiche CAM'!$C$35,MINA('RInforzo CAM  MAX'!J33:K33))))^2)</f>
        <v>0.9375</v>
      </c>
      <c r="P33" s="73">
        <f>4*M33/((MAX(MIN(J33:K33),'Caratteristiche CAM'!$C$35))*'Caratteristiche CAM'!$C$36)*'Caratteristiche CAM'!$F$35</f>
        <v>3.1666666666666665E-4</v>
      </c>
      <c r="Q33" s="96">
        <f>0.5*P33*'Caratteristiche CAM'!$H$54</f>
        <v>36.190476190476183</v>
      </c>
      <c r="R33" s="96">
        <f t="shared" si="14"/>
        <v>27.53178194354664</v>
      </c>
      <c r="S33" s="96">
        <f>'Caratteristiche Materiale'!$N$4+'Caratteristiche CAM'!$Q$71*'RInforzo CAM  MAX'!R33</f>
        <v>635.64371902607195</v>
      </c>
      <c r="T33" s="58" t="str">
        <f>IF(S33&gt;2*'Caratteristiche Materiale'!$N$4,"error","OK")</f>
        <v>OK</v>
      </c>
      <c r="U33" s="96">
        <f t="shared" si="15"/>
        <v>1021.6528138528139</v>
      </c>
      <c r="V33" s="63" t="str">
        <f t="shared" si="16"/>
        <v>verificato</v>
      </c>
      <c r="W33" s="64">
        <f>0.0035+0.015*(R33/'Caratteristiche Materiale'!$N$4)</f>
        <v>4.2079601071197707E-3</v>
      </c>
      <c r="X33" s="96">
        <f t="shared" si="13"/>
        <v>-125.46832579185522</v>
      </c>
      <c r="Y33" s="96">
        <f>IF(ABS(X33)&lt;('Caratteristiche Materiale'!$N$4-'Caratteristiche Materiale'!$N$4*0.4),-(((2*M33*'Caratteristiche CAM'!$F$35)/'Caratteristiche CAM'!$C$35*'Caratteristiche CAM'!$H$56*MAX(J33:K33))/(J33*K33)),0)</f>
        <v>-2.7142857142857149</v>
      </c>
      <c r="Z33" s="48">
        <f>(ABS(X33+Y33)*J33*K33+((2*'Caratteristiche CAM'!$F$35*'Caratteristiche CAM'!$F$36*'RInforzo CAM  MAX'!L33)/'Caratteristiche CAM'!$C$35)*MAX('RInforzo CAM  MAX'!J33:K33)*'Caratteristiche CAM'!$H$54)/((0.8*(0.85*'RInforzo CAM  MAX'!S33)*MIN('RInforzo CAM  MAX'!J33:K33)+((2*'Caratteristiche CAM'!$F$35*'Caratteristiche CAM'!$F$36*'RInforzo CAM  MAX'!L33)/'Caratteristiche CAM'!$C$35)*'Caratteristiche CAM'!$H$54))</f>
        <v>0.71785561192410363</v>
      </c>
      <c r="AA33" s="96">
        <f>0.85*S33*0.8*Z33*MIN(J33:K33)*(MAX(J33:K33)/2-0.4*Z33)+((2*'Caratteristiche CAM'!$F$35*'Caratteristiche CAM'!$F$36*'RInforzo CAM  MAX'!L33)/'Caratteristiche CAM'!$C$35)*'Caratteristiche CAM'!$H$54*(MAX('RInforzo CAM  MAX'!J33:K33)-'RInforzo CAM  MAX'!Z33)*'RInforzo CAM  MAX'!Z33/2</f>
        <v>210.76776728705451</v>
      </c>
      <c r="AB33" s="61" t="str">
        <f t="shared" si="4"/>
        <v>verificato</v>
      </c>
      <c r="AC33" s="48">
        <f>ABS(D33)/(0.85*'Caratteristiche Materiale'!$N$4*MAX('RInforzo CAM  MAX'!J33:K33))+('Caratteristiche CAM'!$F$35*'Caratteristiche CAM'!$F$36*'RInforzo CAM  MAX'!L33*'Caratteristiche CAM'!$H$54/('Caratteristiche CAM'!$C$35*0.85*'Caratteristiche Materiale'!$N$4*MAX('RInforzo CAM  MAX'!J33:K33)))</f>
        <v>0.20904164742820208</v>
      </c>
      <c r="AD33" s="96">
        <f>('Caratteristiche CAM'!$F$35*'Caratteristiche CAM'!$F$36*'RInforzo CAM  MAX'!L33*'Caratteristiche CAM'!$H$54/('Caratteristiche CAM'!$C$35))*MIN(J33:K33)/2+0.85*'Caratteristiche Materiale'!$N$4*MAX('RInforzo CAM  MAX'!J33:K33)*AC33*(MIN(J33:K33)-0.4*AC33)</f>
        <v>166.9943727183076</v>
      </c>
      <c r="AE33" s="74" t="str">
        <f t="shared" si="5"/>
        <v>verificato</v>
      </c>
      <c r="AF33" s="82">
        <f t="shared" si="17"/>
        <v>1.4639278059620517</v>
      </c>
      <c r="AG33" s="96">
        <f>'Caratteristiche Materiale'!$N$5+0.4*ABS(X33)</f>
        <v>61.020663650075427</v>
      </c>
      <c r="AH33" s="96">
        <f>AF33*MIN(J33:K33)*AG33+0.6*AF33*L33*M33*'Caratteristiche CAM'!$F$35*'Caratteristiche CAM'!$H$54/'Caratteristiche CAM'!$C$36</f>
        <v>84.179135661981562</v>
      </c>
      <c r="AI33" s="83" t="str">
        <f t="shared" si="7"/>
        <v>verificato</v>
      </c>
      <c r="AJ33" s="6">
        <f>MAX!W97+0.6*AF33*L33*M33*'Caratteristiche CAM'!$F$35*'Caratteristiche CAM'!$H$54/'Caratteristiche CAM'!$C$36</f>
        <v>69.278031416816759</v>
      </c>
      <c r="AK33" s="84" t="str">
        <f t="shared" si="8"/>
        <v>verificato</v>
      </c>
      <c r="AL33" s="37">
        <f t="shared" si="9"/>
        <v>505.94495951753299</v>
      </c>
      <c r="AM33" s="95" t="s">
        <v>52</v>
      </c>
      <c r="AN33" s="37">
        <f t="shared" si="10"/>
        <v>614.76933616193583</v>
      </c>
      <c r="AO33" s="95" t="s">
        <v>52</v>
      </c>
      <c r="AP33" s="91">
        <f t="shared" si="11"/>
        <v>629.95064611087651</v>
      </c>
      <c r="AQ33" s="95" t="s">
        <v>52</v>
      </c>
      <c r="AR33" s="37">
        <f t="shared" si="12"/>
        <v>1488.5570320855309</v>
      </c>
      <c r="AS33" s="95" t="s">
        <v>52</v>
      </c>
    </row>
    <row r="34" spans="1:45" ht="15.75" x14ac:dyDescent="0.25">
      <c r="A34" s="96" t="str">
        <f>MAX!A98</f>
        <v>X</v>
      </c>
      <c r="B34" s="96" t="str">
        <f>MAX!B98</f>
        <v>2.38x</v>
      </c>
      <c r="C34" s="96" t="str">
        <f>MAX!C98</f>
        <v>SISM 7</v>
      </c>
      <c r="D34" s="49">
        <f>MAX!E98</f>
        <v>-221.82800000000003</v>
      </c>
      <c r="E34" s="22">
        <f>MAX!F98</f>
        <v>13.6928</v>
      </c>
      <c r="F34" s="22">
        <f>MAX!G98</f>
        <v>61.756</v>
      </c>
      <c r="G34" s="22">
        <f>MAX!H98</f>
        <v>25.038560000000004</v>
      </c>
      <c r="H34" s="22">
        <f>MAX!I98</f>
        <v>26.509120000000003</v>
      </c>
      <c r="I34" s="90">
        <f>MAX!J98</f>
        <v>14.159200000000002</v>
      </c>
      <c r="J34" s="96">
        <f>MAX!K98</f>
        <v>0.8</v>
      </c>
      <c r="K34" s="96">
        <f>MAX!L98</f>
        <v>2.21</v>
      </c>
      <c r="L34" s="78">
        <v>1</v>
      </c>
      <c r="M34" s="21">
        <f>L34*'Caratteristiche CAM'!$F$36</f>
        <v>1E-3</v>
      </c>
      <c r="N34" s="21">
        <f>1-('Caratteristiche CAM'!$C$35^2+(MINA('RInforzo CAM  MAX'!J34:K34))^2)/(3*J34*K34)</f>
        <v>0.81146304675716441</v>
      </c>
      <c r="O34" s="48">
        <f>(1-('Caratteristiche CAM'!$C$36/(2*MIN('Caratteristiche CAM'!$C$35,MINA('RInforzo CAM  MAX'!J34:K34))))^2)</f>
        <v>0.9375</v>
      </c>
      <c r="P34" s="73">
        <f>4*M34/((MAX(MIN(J34:K34),'Caratteristiche CAM'!$C$35))*'Caratteristiche CAM'!$C$36)*'Caratteristiche CAM'!$F$35</f>
        <v>3.1666666666666665E-4</v>
      </c>
      <c r="Q34" s="96">
        <f>0.5*P34*'Caratteristiche CAM'!$H$54</f>
        <v>36.190476190476183</v>
      </c>
      <c r="R34" s="96">
        <f t="shared" si="14"/>
        <v>27.53178194354664</v>
      </c>
      <c r="S34" s="96">
        <f>'Caratteristiche Materiale'!$N$4+'Caratteristiche CAM'!$Q$71*'RInforzo CAM  MAX'!R34</f>
        <v>635.64371902607195</v>
      </c>
      <c r="T34" s="58" t="str">
        <f>IF(S34&gt;2*'Caratteristiche Materiale'!$N$4,"error","OK")</f>
        <v>OK</v>
      </c>
      <c r="U34" s="96">
        <f t="shared" si="15"/>
        <v>1021.6528138528139</v>
      </c>
      <c r="V34" s="63" t="str">
        <f t="shared" si="16"/>
        <v>verificato</v>
      </c>
      <c r="W34" s="64">
        <f>0.0035+0.015*(R34/'Caratteristiche Materiale'!$N$4)</f>
        <v>4.2079601071197707E-3</v>
      </c>
      <c r="X34" s="96">
        <f t="shared" si="13"/>
        <v>-125.46832579185522</v>
      </c>
      <c r="Y34" s="96">
        <f>IF(ABS(X34)&lt;('Caratteristiche Materiale'!$N$4-'Caratteristiche Materiale'!$N$4*0.4),-(((2*M34*'Caratteristiche CAM'!$F$35)/'Caratteristiche CAM'!$C$35*'Caratteristiche CAM'!$H$56*MAX(J34:K34))/(J34*K34)),0)</f>
        <v>-2.7142857142857149</v>
      </c>
      <c r="Z34" s="48">
        <f>(ABS(X34+Y34)*J34*K34+((2*'Caratteristiche CAM'!$F$35*'Caratteristiche CAM'!$F$36*'RInforzo CAM  MAX'!L34)/'Caratteristiche CAM'!$C$35)*MAX('RInforzo CAM  MAX'!J34:K34)*'Caratteristiche CAM'!$H$54)/((0.8*(0.85*'RInforzo CAM  MAX'!S34)*MIN('RInforzo CAM  MAX'!J34:K34)+((2*'Caratteristiche CAM'!$F$35*'Caratteristiche CAM'!$F$36*'RInforzo CAM  MAX'!L34)/'Caratteristiche CAM'!$C$35)*'Caratteristiche CAM'!$H$54))</f>
        <v>0.71785561192410363</v>
      </c>
      <c r="AA34" s="96">
        <f>0.85*S34*0.8*Z34*MIN(J34:K34)*(MAX(J34:K34)/2-0.4*Z34)+((2*'Caratteristiche CAM'!$F$35*'Caratteristiche CAM'!$F$36*'RInforzo CAM  MAX'!L34)/'Caratteristiche CAM'!$C$35)*'Caratteristiche CAM'!$H$54*(MAX('RInforzo CAM  MAX'!J34:K34)-'RInforzo CAM  MAX'!Z34)*'RInforzo CAM  MAX'!Z34/2</f>
        <v>210.76776728705451</v>
      </c>
      <c r="AB34" s="61" t="str">
        <f t="shared" si="4"/>
        <v>verificato</v>
      </c>
      <c r="AC34" s="48">
        <f>ABS(D34)/(0.85*'Caratteristiche Materiale'!$N$4*MAX('RInforzo CAM  MAX'!J34:K34))+('Caratteristiche CAM'!$F$35*'Caratteristiche CAM'!$F$36*'RInforzo CAM  MAX'!L34*'Caratteristiche CAM'!$H$54/('Caratteristiche CAM'!$C$35*0.85*'Caratteristiche Materiale'!$N$4*MAX('RInforzo CAM  MAX'!J34:K34)))</f>
        <v>0.20904164742820208</v>
      </c>
      <c r="AD34" s="96">
        <f>('Caratteristiche CAM'!$F$35*'Caratteristiche CAM'!$F$36*'RInforzo CAM  MAX'!L34*'Caratteristiche CAM'!$H$54/('Caratteristiche CAM'!$C$35))*MIN(J34:K34)/2+0.85*'Caratteristiche Materiale'!$N$4*MAX('RInforzo CAM  MAX'!J34:K34)*AC34*(MIN(J34:K34)-0.4*AC34)</f>
        <v>166.9943727183076</v>
      </c>
      <c r="AE34" s="74" t="str">
        <f t="shared" si="5"/>
        <v>verificato</v>
      </c>
      <c r="AF34" s="82">
        <f t="shared" si="17"/>
        <v>1.4639278059620517</v>
      </c>
      <c r="AG34" s="96">
        <f>'Caratteristiche Materiale'!$N$5+0.4*ABS(X34)</f>
        <v>61.020663650075427</v>
      </c>
      <c r="AH34" s="96">
        <f>AF34*MIN(J34:K34)*AG34+0.6*AF34*L34*M34*'Caratteristiche CAM'!$F$35*'Caratteristiche CAM'!$H$54/'Caratteristiche CAM'!$C$36</f>
        <v>84.179135661981562</v>
      </c>
      <c r="AI34" s="83" t="str">
        <f t="shared" si="7"/>
        <v>verificato</v>
      </c>
      <c r="AJ34" s="6">
        <f>MAX!W98+0.6*AF34*L34*M34*'Caratteristiche CAM'!$F$35*'Caratteristiche CAM'!$H$54/'Caratteristiche CAM'!$C$36</f>
        <v>69.278031416816759</v>
      </c>
      <c r="AK34" s="84" t="str">
        <f t="shared" si="8"/>
        <v>verificato</v>
      </c>
      <c r="AL34" s="37">
        <f t="shared" si="9"/>
        <v>505.94495951753299</v>
      </c>
      <c r="AM34" s="95" t="s">
        <v>52</v>
      </c>
      <c r="AN34" s="37">
        <f t="shared" si="10"/>
        <v>614.76933616193583</v>
      </c>
      <c r="AO34" s="95" t="s">
        <v>52</v>
      </c>
      <c r="AP34" s="91">
        <f t="shared" si="11"/>
        <v>629.95064611087651</v>
      </c>
      <c r="AQ34" s="95" t="s">
        <v>52</v>
      </c>
      <c r="AR34" s="37">
        <f t="shared" si="12"/>
        <v>1488.5570320855309</v>
      </c>
      <c r="AS34" s="95" t="s">
        <v>52</v>
      </c>
    </row>
    <row r="35" spans="1:45" ht="15.75" x14ac:dyDescent="0.25">
      <c r="A35" s="96" t="str">
        <f>MAX!A99</f>
        <v>X</v>
      </c>
      <c r="B35" s="96" t="str">
        <f>MAX!B99</f>
        <v>2.38x</v>
      </c>
      <c r="C35" s="96" t="str">
        <f>MAX!C99</f>
        <v>SISM 8</v>
      </c>
      <c r="D35" s="49">
        <f>MAX!E99</f>
        <v>-221.82800000000003</v>
      </c>
      <c r="E35" s="22">
        <f>MAX!F99</f>
        <v>13.6928</v>
      </c>
      <c r="F35" s="22">
        <f>MAX!G99</f>
        <v>61.756</v>
      </c>
      <c r="G35" s="22">
        <f>MAX!H99</f>
        <v>25.038560000000004</v>
      </c>
      <c r="H35" s="22">
        <f>MAX!I99</f>
        <v>26.509120000000003</v>
      </c>
      <c r="I35" s="90">
        <f>MAX!J99</f>
        <v>14.159200000000002</v>
      </c>
      <c r="J35" s="96">
        <f>MAX!K99</f>
        <v>0.8</v>
      </c>
      <c r="K35" s="96">
        <f>MAX!L99</f>
        <v>2.21</v>
      </c>
      <c r="L35" s="78">
        <v>1</v>
      </c>
      <c r="M35" s="21">
        <f>L35*'Caratteristiche CAM'!$F$36</f>
        <v>1E-3</v>
      </c>
      <c r="N35" s="21">
        <f>1-('Caratteristiche CAM'!$C$35^2+(MINA('RInforzo CAM  MAX'!J35:K35))^2)/(3*J35*K35)</f>
        <v>0.81146304675716441</v>
      </c>
      <c r="O35" s="48">
        <f>(1-('Caratteristiche CAM'!$C$36/(2*MIN('Caratteristiche CAM'!$C$35,MINA('RInforzo CAM  MAX'!J35:K35))))^2)</f>
        <v>0.9375</v>
      </c>
      <c r="P35" s="73">
        <f>4*M35/((MAX(MIN(J35:K35),'Caratteristiche CAM'!$C$35))*'Caratteristiche CAM'!$C$36)*'Caratteristiche CAM'!$F$35</f>
        <v>3.1666666666666665E-4</v>
      </c>
      <c r="Q35" s="96">
        <f>0.5*P35*'Caratteristiche CAM'!$H$54</f>
        <v>36.190476190476183</v>
      </c>
      <c r="R35" s="96">
        <f t="shared" si="14"/>
        <v>27.53178194354664</v>
      </c>
      <c r="S35" s="96">
        <f>'Caratteristiche Materiale'!$N$4+'Caratteristiche CAM'!$Q$71*'RInforzo CAM  MAX'!R35</f>
        <v>635.64371902607195</v>
      </c>
      <c r="T35" s="58" t="str">
        <f>IF(S35&gt;2*'Caratteristiche Materiale'!$N$4,"error","OK")</f>
        <v>OK</v>
      </c>
      <c r="U35" s="96">
        <f t="shared" si="15"/>
        <v>1021.6528138528139</v>
      </c>
      <c r="V35" s="63" t="str">
        <f t="shared" si="16"/>
        <v>verificato</v>
      </c>
      <c r="W35" s="64">
        <f>0.0035+0.015*(R35/'Caratteristiche Materiale'!$N$4)</f>
        <v>4.2079601071197707E-3</v>
      </c>
      <c r="X35" s="96">
        <f t="shared" si="13"/>
        <v>-125.46832579185522</v>
      </c>
      <c r="Y35" s="96">
        <f>IF(ABS(X35)&lt;('Caratteristiche Materiale'!$N$4-'Caratteristiche Materiale'!$N$4*0.4),-(((2*M35*'Caratteristiche CAM'!$F$35)/'Caratteristiche CAM'!$C$35*'Caratteristiche CAM'!$H$56*MAX(J35:K35))/(J35*K35)),0)</f>
        <v>-2.7142857142857149</v>
      </c>
      <c r="Z35" s="48">
        <f>(ABS(X35+Y35)*J35*K35+((2*'Caratteristiche CAM'!$F$35*'Caratteristiche CAM'!$F$36*'RInforzo CAM  MAX'!L35)/'Caratteristiche CAM'!$C$35)*MAX('RInforzo CAM  MAX'!J35:K35)*'Caratteristiche CAM'!$H$54)/((0.8*(0.85*'RInforzo CAM  MAX'!S35)*MIN('RInforzo CAM  MAX'!J35:K35)+((2*'Caratteristiche CAM'!$F$35*'Caratteristiche CAM'!$F$36*'RInforzo CAM  MAX'!L35)/'Caratteristiche CAM'!$C$35)*'Caratteristiche CAM'!$H$54))</f>
        <v>0.71785561192410363</v>
      </c>
      <c r="AA35" s="96">
        <f>0.85*S35*0.8*Z35*MIN(J35:K35)*(MAX(J35:K35)/2-0.4*Z35)+((2*'Caratteristiche CAM'!$F$35*'Caratteristiche CAM'!$F$36*'RInforzo CAM  MAX'!L35)/'Caratteristiche CAM'!$C$35)*'Caratteristiche CAM'!$H$54*(MAX('RInforzo CAM  MAX'!J35:K35)-'RInforzo CAM  MAX'!Z35)*'RInforzo CAM  MAX'!Z35/2</f>
        <v>210.76776728705451</v>
      </c>
      <c r="AB35" s="61" t="str">
        <f t="shared" si="4"/>
        <v>verificato</v>
      </c>
      <c r="AC35" s="48">
        <f>ABS(D35)/(0.85*'Caratteristiche Materiale'!$N$4*MAX('RInforzo CAM  MAX'!J35:K35))+('Caratteristiche CAM'!$F$35*'Caratteristiche CAM'!$F$36*'RInforzo CAM  MAX'!L35*'Caratteristiche CAM'!$H$54/('Caratteristiche CAM'!$C$35*0.85*'Caratteristiche Materiale'!$N$4*MAX('RInforzo CAM  MAX'!J35:K35)))</f>
        <v>0.20904164742820208</v>
      </c>
      <c r="AD35" s="96">
        <f>('Caratteristiche CAM'!$F$35*'Caratteristiche CAM'!$F$36*'RInforzo CAM  MAX'!L35*'Caratteristiche CAM'!$H$54/('Caratteristiche CAM'!$C$35))*MIN(J35:K35)/2+0.85*'Caratteristiche Materiale'!$N$4*MAX('RInforzo CAM  MAX'!J35:K35)*AC35*(MIN(J35:K35)-0.4*AC35)</f>
        <v>166.9943727183076</v>
      </c>
      <c r="AE35" s="74" t="str">
        <f t="shared" si="5"/>
        <v>verificato</v>
      </c>
      <c r="AF35" s="82">
        <f t="shared" si="17"/>
        <v>1.4639278059620517</v>
      </c>
      <c r="AG35" s="96">
        <f>'Caratteristiche Materiale'!$N$5+0.4*ABS(X35)</f>
        <v>61.020663650075427</v>
      </c>
      <c r="AH35" s="96">
        <f>AF35*MIN(J35:K35)*AG35+0.6*AF35*L35*M35*'Caratteristiche CAM'!$F$35*'Caratteristiche CAM'!$H$54/'Caratteristiche CAM'!$C$36</f>
        <v>84.179135661981562</v>
      </c>
      <c r="AI35" s="83" t="str">
        <f t="shared" si="7"/>
        <v>verificato</v>
      </c>
      <c r="AJ35" s="6">
        <f>MAX!W99+0.6*AF35*L35*M35*'Caratteristiche CAM'!$F$35*'Caratteristiche CAM'!$H$54/'Caratteristiche CAM'!$C$36</f>
        <v>69.278031416816759</v>
      </c>
      <c r="AK35" s="84" t="str">
        <f t="shared" si="8"/>
        <v>verificato</v>
      </c>
      <c r="AL35" s="37">
        <f t="shared" si="9"/>
        <v>505.94495951753299</v>
      </c>
      <c r="AM35" s="95" t="s">
        <v>52</v>
      </c>
      <c r="AN35" s="37">
        <f t="shared" si="10"/>
        <v>614.76933616193583</v>
      </c>
      <c r="AO35" s="95" t="s">
        <v>52</v>
      </c>
      <c r="AP35" s="91">
        <f t="shared" si="11"/>
        <v>629.95064611087651</v>
      </c>
      <c r="AQ35" s="95" t="s">
        <v>52</v>
      </c>
      <c r="AR35" s="37">
        <f t="shared" si="12"/>
        <v>1488.5570320855309</v>
      </c>
      <c r="AS35" s="95" t="s">
        <v>52</v>
      </c>
    </row>
    <row r="36" spans="1:45" ht="15.75" x14ac:dyDescent="0.25">
      <c r="A36" s="96" t="str">
        <f>MAX!A100</f>
        <v>X</v>
      </c>
      <c r="B36" s="96" t="str">
        <f>MAX!B100</f>
        <v>2.39x</v>
      </c>
      <c r="C36" s="96" t="str">
        <f>MAX!C100</f>
        <v>SISM 1</v>
      </c>
      <c r="D36" s="49">
        <f>MAX!E100</f>
        <v>-345.74960000000004</v>
      </c>
      <c r="E36" s="22">
        <f>MAX!F100</f>
        <v>45.788800000000002</v>
      </c>
      <c r="F36" s="22">
        <f>MAX!G100</f>
        <v>35.598399999999998</v>
      </c>
      <c r="G36" s="22">
        <f>MAX!H100</f>
        <v>26.860960000000002</v>
      </c>
      <c r="H36" s="22">
        <f>MAX!I100</f>
        <v>32.290320000000001</v>
      </c>
      <c r="I36" s="90">
        <f>MAX!J100</f>
        <v>56.688559999999995</v>
      </c>
      <c r="J36" s="96">
        <f>MAX!K100</f>
        <v>0.8</v>
      </c>
      <c r="K36" s="96">
        <f>MAX!L100</f>
        <v>3.41</v>
      </c>
      <c r="L36" s="78">
        <v>1</v>
      </c>
      <c r="M36" s="21">
        <f>L36*'Caratteristiche CAM'!$F$36</f>
        <v>1E-3</v>
      </c>
      <c r="N36" s="21">
        <f>1-('Caratteristiche CAM'!$C$35^2+(MINA('RInforzo CAM  MAX'!J36:K36))^2)/(3*J36*K36)</f>
        <v>0.87781036168132942</v>
      </c>
      <c r="O36" s="48">
        <f>(1-('Caratteristiche CAM'!$C$36/(2*MIN('Caratteristiche CAM'!$C$35,MINA('RInforzo CAM  MAX'!J36:K36))))^2)</f>
        <v>0.9375</v>
      </c>
      <c r="P36" s="73">
        <f>4*M36/((MAX(MIN(J36:K36),'Caratteristiche CAM'!$C$35))*'Caratteristiche CAM'!$C$36)*'Caratteristiche CAM'!$F$35</f>
        <v>3.1666666666666665E-4</v>
      </c>
      <c r="Q36" s="96">
        <f>0.5*P36*'Caratteristiche CAM'!$H$54</f>
        <v>36.190476190476183</v>
      </c>
      <c r="R36" s="96">
        <f t="shared" si="14"/>
        <v>29.782851557045102</v>
      </c>
      <c r="S36" s="96">
        <f>'Caratteristiche Materiale'!$N$4+'Caratteristiche CAM'!$Q$71*'RInforzo CAM  MAX'!R36</f>
        <v>639.92075129171906</v>
      </c>
      <c r="T36" s="58" t="str">
        <f>IF(S36&gt;2*'Caratteristiche Materiale'!$N$4,"error","OK")</f>
        <v>OK</v>
      </c>
      <c r="U36" s="96">
        <f t="shared" si="15"/>
        <v>1587.0034632034633</v>
      </c>
      <c r="V36" s="63" t="str">
        <f t="shared" si="16"/>
        <v>verificato</v>
      </c>
      <c r="W36" s="64">
        <f>0.0035+0.015*(R36/'Caratteristiche Materiale'!$N$4)</f>
        <v>4.2658447543240169E-3</v>
      </c>
      <c r="X36" s="96">
        <f t="shared" si="13"/>
        <v>-126.74105571847508</v>
      </c>
      <c r="Y36" s="96">
        <f>IF(ABS(X36)&lt;('Caratteristiche Materiale'!$N$4-'Caratteristiche Materiale'!$N$4*0.4),-(((2*M36*'Caratteristiche CAM'!$F$35)/'Caratteristiche CAM'!$C$35*'Caratteristiche CAM'!$H$56*MAX(J36:K36))/(J36*K36)),0)</f>
        <v>-2.7142857142857144</v>
      </c>
      <c r="Z36" s="48">
        <f>(ABS(X36+Y36)*J36*K36+((2*'Caratteristiche CAM'!$F$35*'Caratteristiche CAM'!$F$36*'RInforzo CAM  MAX'!L36)/'Caratteristiche CAM'!$C$35)*MAX('RInforzo CAM  MAX'!J36:K36)*'Caratteristiche CAM'!$H$54)/((0.8*(0.85*'RInforzo CAM  MAX'!S36)*MIN('RInforzo CAM  MAX'!J36:K36)+((2*'Caratteristiche CAM'!$F$35*'Caratteristiche CAM'!$F$36*'RInforzo CAM  MAX'!L36)/'Caratteristiche CAM'!$C$35)*'Caratteristiche CAM'!$H$54))</f>
        <v>1.1101093872610801</v>
      </c>
      <c r="AA36" s="96">
        <f>0.85*S36*0.8*Z36*MIN(J36:K36)*(MAX(J36:K36)/2-0.4*Z36)+((2*'Caratteristiche CAM'!$F$35*'Caratteristiche CAM'!$F$36*'RInforzo CAM  MAX'!L36)/'Caratteristiche CAM'!$C$35)*'Caratteristiche CAM'!$H$54*(MAX('RInforzo CAM  MAX'!J36:K36)-'RInforzo CAM  MAX'!Z36)*'RInforzo CAM  MAX'!Z36/2</f>
        <v>505.77359885986726</v>
      </c>
      <c r="AB36" s="61" t="str">
        <f t="shared" ref="AB36:AB67" si="18">IF(AA36&gt;=ABS((IF(A36="Y",H36,I36))), "verificato", "NON VERIFICATO")</f>
        <v>verificato</v>
      </c>
      <c r="AC36" s="48">
        <f>ABS(D36)/(0.85*'Caratteristiche Materiale'!$N$4*MAX('RInforzo CAM  MAX'!J36:K36))+('Caratteristiche CAM'!$F$35*'Caratteristiche CAM'!$F$36*'RInforzo CAM  MAX'!L36*'Caratteristiche CAM'!$H$54/('Caratteristiche CAM'!$C$35*0.85*'Caratteristiche Materiale'!$N$4*MAX('RInforzo CAM  MAX'!J36:K36)))</f>
        <v>0.20877066181311232</v>
      </c>
      <c r="AD36" s="96">
        <f>('Caratteristiche CAM'!$F$35*'Caratteristiche CAM'!$F$36*'RInforzo CAM  MAX'!L36*'Caratteristiche CAM'!$H$54/('Caratteristiche CAM'!$C$35))*MIN(J36:K36)/2+0.85*'Caratteristiche Materiale'!$N$4*MAX('RInforzo CAM  MAX'!J36:K36)*AC36*(MIN(J36:K36)-0.4*AC36)</f>
        <v>255.80800438701738</v>
      </c>
      <c r="AE36" s="74" t="str">
        <f t="shared" ref="AE36:AE67" si="19">IF(AD36&gt;=ABS((IF(A36="Y",I36,H36))), "verificato", "NON VERIFICATO")</f>
        <v>verificato</v>
      </c>
      <c r="AF36" s="82">
        <f t="shared" si="17"/>
        <v>2.2600546936305399</v>
      </c>
      <c r="AG36" s="96">
        <f>'Caratteristiche Materiale'!$N$5+0.4*ABS(X36)</f>
        <v>61.529755620723371</v>
      </c>
      <c r="AH36" s="96">
        <f>AF36*MIN(J36:K36)*AG36+0.6*AF36*L36*M36*'Caratteristiche CAM'!$F$35*'Caratteristiche CAM'!$H$54/'Caratteristiche CAM'!$C$36</f>
        <v>130.87867972980717</v>
      </c>
      <c r="AI36" s="83" t="str">
        <f t="shared" ref="AI36:AI67" si="20">IF(AH36&gt;=ABS((IF(A36="Y",F36,E36))), "verificato", "NON VERIFICATO")</f>
        <v>verificato</v>
      </c>
      <c r="AJ36" s="6">
        <f>MAX!W100+0.6*AF36*L36*M36*'Caratteristiche CAM'!$F$35*'Caratteristiche CAM'!$H$54/'Caratteristiche CAM'!$C$36</f>
        <v>107.29680193210163</v>
      </c>
      <c r="AK36" s="84" t="str">
        <f t="shared" ref="AK36:AK67" si="21">IF(AH36&gt;=ABS((IF(A36="Y",F36,E36))), "verificato", "NON VERIFICATO")</f>
        <v>verificato</v>
      </c>
      <c r="AL36" s="37">
        <f t="shared" ref="AL36:AL67" si="22">AJ36/ABS((IF(A36="Y",F36,E36))) *100</f>
        <v>234.3297966579199</v>
      </c>
      <c r="AM36" s="95" t="s">
        <v>52</v>
      </c>
      <c r="AN36" s="37">
        <f t="shared" ref="AN36:AN67" si="23">AH36/ABS((IF(A36="Y",F36,E36))) *100</f>
        <v>285.83120704147558</v>
      </c>
      <c r="AO36" s="95" t="s">
        <v>52</v>
      </c>
      <c r="AP36" s="91">
        <f t="shared" ref="AP36:AP67" si="24">AD36/ABS((IF(A36="Y",I36,H36)))*100</f>
        <v>792.21266431245454</v>
      </c>
      <c r="AQ36" s="95" t="s">
        <v>52</v>
      </c>
      <c r="AR36" s="37">
        <f t="shared" ref="AR36:AR67" si="25">AA36/ABS((IF(A36="Y",H36,I36)))*100</f>
        <v>892.19694213412242</v>
      </c>
      <c r="AS36" s="95" t="s">
        <v>52</v>
      </c>
    </row>
    <row r="37" spans="1:45" ht="15.75" x14ac:dyDescent="0.25">
      <c r="A37" s="96" t="str">
        <f>MAX!A101</f>
        <v>X</v>
      </c>
      <c r="B37" s="96" t="str">
        <f>MAX!B101</f>
        <v>2.39x</v>
      </c>
      <c r="C37" s="96" t="str">
        <f>MAX!C101</f>
        <v>SISM 2</v>
      </c>
      <c r="D37" s="49">
        <f>MAX!E101</f>
        <v>-353.4248</v>
      </c>
      <c r="E37" s="22">
        <f>MAX!F101</f>
        <v>35.022399999999998</v>
      </c>
      <c r="F37" s="22">
        <f>MAX!G101</f>
        <v>68.599199999999996</v>
      </c>
      <c r="G37" s="22">
        <f>MAX!H101</f>
        <v>49.468320000000006</v>
      </c>
      <c r="H37" s="22">
        <f>MAX!I101</f>
        <v>55.218640000000008</v>
      </c>
      <c r="I37" s="90">
        <f>MAX!J101</f>
        <v>49.775599999999997</v>
      </c>
      <c r="J37" s="96">
        <f>MAX!K101</f>
        <v>0.8</v>
      </c>
      <c r="K37" s="96">
        <f>MAX!L101</f>
        <v>3.41</v>
      </c>
      <c r="L37" s="78">
        <v>1</v>
      </c>
      <c r="M37" s="21">
        <f>L37*'Caratteristiche CAM'!$F$36</f>
        <v>1E-3</v>
      </c>
      <c r="N37" s="21">
        <f>1-('Caratteristiche CAM'!$C$35^2+(MINA('RInforzo CAM  MAX'!J37:K37))^2)/(3*J37*K37)</f>
        <v>0.87781036168132942</v>
      </c>
      <c r="O37" s="48">
        <f>(1-('Caratteristiche CAM'!$C$36/(2*MIN('Caratteristiche CAM'!$C$35,MINA('RInforzo CAM  MAX'!J37:K37))))^2)</f>
        <v>0.9375</v>
      </c>
      <c r="P37" s="73">
        <f>4*M37/((MAX(MIN(J37:K37),'Caratteristiche CAM'!$C$35))*'Caratteristiche CAM'!$C$36)*'Caratteristiche CAM'!$F$35</f>
        <v>3.1666666666666665E-4</v>
      </c>
      <c r="Q37" s="96">
        <f>0.5*P37*'Caratteristiche CAM'!$H$54</f>
        <v>36.190476190476183</v>
      </c>
      <c r="R37" s="96">
        <f t="shared" si="14"/>
        <v>29.782851557045102</v>
      </c>
      <c r="S37" s="96">
        <f>'Caratteristiche Materiale'!$N$4+'Caratteristiche CAM'!$Q$71*'RInforzo CAM  MAX'!R37</f>
        <v>639.92075129171906</v>
      </c>
      <c r="T37" s="58" t="str">
        <f>IF(S37&gt;2*'Caratteristiche Materiale'!$N$4,"error","OK")</f>
        <v>OK</v>
      </c>
      <c r="U37" s="96">
        <f t="shared" si="15"/>
        <v>1587.0034632034633</v>
      </c>
      <c r="V37" s="63" t="str">
        <f t="shared" si="16"/>
        <v>verificato</v>
      </c>
      <c r="W37" s="64">
        <f>0.0035+0.015*(R37/'Caratteristiche Materiale'!$N$4)</f>
        <v>4.2658447543240169E-3</v>
      </c>
      <c r="X37" s="96">
        <f t="shared" si="13"/>
        <v>-129.55454545454543</v>
      </c>
      <c r="Y37" s="96">
        <f>IF(ABS(X37)&lt;('Caratteristiche Materiale'!$N$4-'Caratteristiche Materiale'!$N$4*0.4),-(((2*M37*'Caratteristiche CAM'!$F$35)/'Caratteristiche CAM'!$C$35*'Caratteristiche CAM'!$H$56*MAX(J37:K37))/(J37*K37)),0)</f>
        <v>-2.7142857142857144</v>
      </c>
      <c r="Z37" s="48">
        <f>(ABS(X37+Y37)*J37*K37+((2*'Caratteristiche CAM'!$F$35*'Caratteristiche CAM'!$F$36*'RInforzo CAM  MAX'!L37)/'Caratteristiche CAM'!$C$35)*MAX('RInforzo CAM  MAX'!J37:K37)*'Caratteristiche CAM'!$H$54)/((0.8*(0.85*'RInforzo CAM  MAX'!S37)*MIN('RInforzo CAM  MAX'!J37:K37)+((2*'Caratteristiche CAM'!$F$35*'Caratteristiche CAM'!$F$36*'RInforzo CAM  MAX'!L37)/'Caratteristiche CAM'!$C$35)*'Caratteristiche CAM'!$H$54))</f>
        <v>1.1312769175884125</v>
      </c>
      <c r="AA37" s="96">
        <f>0.85*S37*0.8*Z37*MIN(J37:K37)*(MAX(J37:K37)/2-0.4*Z37)+((2*'Caratteristiche CAM'!$F$35*'Caratteristiche CAM'!$F$36*'RInforzo CAM  MAX'!L37)/'Caratteristiche CAM'!$C$35)*'Caratteristiche CAM'!$H$54*(MAX('RInforzo CAM  MAX'!J37:K37)-'RInforzo CAM  MAX'!Z37)*'RInforzo CAM  MAX'!Z37/2</f>
        <v>511.9098978681925</v>
      </c>
      <c r="AB37" s="61" t="str">
        <f t="shared" si="18"/>
        <v>verificato</v>
      </c>
      <c r="AC37" s="48">
        <f>ABS(D37)/(0.85*'Caratteristiche Materiale'!$N$4*MAX('RInforzo CAM  MAX'!J37:K37))+('Caratteristiche CAM'!$F$35*'Caratteristiche CAM'!$F$36*'RInforzo CAM  MAX'!L37*'Caratteristiche CAM'!$H$54/('Caratteristiche CAM'!$C$35*0.85*'Caratteristiche Materiale'!$N$4*MAX('RInforzo CAM  MAX'!J37:K37)))</f>
        <v>0.21331007382425107</v>
      </c>
      <c r="AD37" s="96">
        <f>('Caratteristiche CAM'!$F$35*'Caratteristiche CAM'!$F$36*'RInforzo CAM  MAX'!L37*'Caratteristiche CAM'!$H$54/('Caratteristiche CAM'!$C$35))*MIN(J37:K37)/2+0.85*'Caratteristiche Materiale'!$N$4*MAX('RInforzo CAM  MAX'!J37:K37)*AC37*(MIN(J37:K37)-0.4*AC37)</f>
        <v>260.65234276215182</v>
      </c>
      <c r="AE37" s="74" t="str">
        <f t="shared" si="19"/>
        <v>verificato</v>
      </c>
      <c r="AF37" s="82">
        <f t="shared" si="17"/>
        <v>2.2706384587942061</v>
      </c>
      <c r="AG37" s="96">
        <f>'Caratteristiche Materiale'!$N$5+0.4*ABS(X37)</f>
        <v>62.655151515151509</v>
      </c>
      <c r="AH37" s="96">
        <f>AF37*MIN(J37:K37)*AG37+0.6*AF37*L37*M37*'Caratteristiche CAM'!$F$35*'Caratteristiche CAM'!$H$54/'Caratteristiche CAM'!$C$36</f>
        <v>133.535874236746</v>
      </c>
      <c r="AI37" s="83" t="str">
        <f t="shared" si="20"/>
        <v>verificato</v>
      </c>
      <c r="AJ37" s="6">
        <f>MAX!W101+0.6*AF37*L37*M37*'Caratteristiche CAM'!$F$35*'Caratteristiche CAM'!$H$54/'Caratteristiche CAM'!$C$36</f>
        <v>108.24699170601821</v>
      </c>
      <c r="AK37" s="84" t="str">
        <f t="shared" si="21"/>
        <v>verificato</v>
      </c>
      <c r="AL37" s="37">
        <f t="shared" si="22"/>
        <v>309.07930840267437</v>
      </c>
      <c r="AM37" s="95" t="s">
        <v>52</v>
      </c>
      <c r="AN37" s="37">
        <f t="shared" si="23"/>
        <v>381.28704553870097</v>
      </c>
      <c r="AO37" s="95" t="s">
        <v>52</v>
      </c>
      <c r="AP37" s="91">
        <f t="shared" si="24"/>
        <v>472.0368751605468</v>
      </c>
      <c r="AQ37" s="95" t="s">
        <v>52</v>
      </c>
      <c r="AR37" s="37">
        <f t="shared" si="25"/>
        <v>1028.4354138738508</v>
      </c>
      <c r="AS37" s="95" t="s">
        <v>52</v>
      </c>
    </row>
    <row r="38" spans="1:45" ht="15.75" x14ac:dyDescent="0.25">
      <c r="A38" s="96" t="str">
        <f>MAX!A102</f>
        <v>X</v>
      </c>
      <c r="B38" s="96" t="str">
        <f>MAX!B102</f>
        <v>2.39x</v>
      </c>
      <c r="C38" s="96" t="str">
        <f>MAX!C102</f>
        <v>SISM 3</v>
      </c>
      <c r="D38" s="49">
        <f>MAX!E102</f>
        <v>-345.74960000000004</v>
      </c>
      <c r="E38" s="22">
        <f>MAX!F102</f>
        <v>45.788800000000002</v>
      </c>
      <c r="F38" s="22">
        <f>MAX!G102</f>
        <v>35.598399999999998</v>
      </c>
      <c r="G38" s="22">
        <f>MAX!H102</f>
        <v>26.860960000000002</v>
      </c>
      <c r="H38" s="22">
        <f>MAX!I102</f>
        <v>32.290320000000001</v>
      </c>
      <c r="I38" s="90">
        <f>MAX!J102</f>
        <v>56.688559999999995</v>
      </c>
      <c r="J38" s="96">
        <f>MAX!K102</f>
        <v>0.8</v>
      </c>
      <c r="K38" s="96">
        <f>MAX!L102</f>
        <v>3.41</v>
      </c>
      <c r="L38" s="78">
        <v>1</v>
      </c>
      <c r="M38" s="21">
        <f>L38*'Caratteristiche CAM'!$F$36</f>
        <v>1E-3</v>
      </c>
      <c r="N38" s="21">
        <f>1-('Caratteristiche CAM'!$C$35^2+(MINA('RInforzo CAM  MAX'!J38:K38))^2)/(3*J38*K38)</f>
        <v>0.87781036168132942</v>
      </c>
      <c r="O38" s="48">
        <f>(1-('Caratteristiche CAM'!$C$36/(2*MIN('Caratteristiche CAM'!$C$35,MINA('RInforzo CAM  MAX'!J38:K38))))^2)</f>
        <v>0.9375</v>
      </c>
      <c r="P38" s="73">
        <f>4*M38/((MAX(MIN(J38:K38),'Caratteristiche CAM'!$C$35))*'Caratteristiche CAM'!$C$36)*'Caratteristiche CAM'!$F$35</f>
        <v>3.1666666666666665E-4</v>
      </c>
      <c r="Q38" s="96">
        <f>0.5*P38*'Caratteristiche CAM'!$H$54</f>
        <v>36.190476190476183</v>
      </c>
      <c r="R38" s="96">
        <f t="shared" si="14"/>
        <v>29.782851557045102</v>
      </c>
      <c r="S38" s="96">
        <f>'Caratteristiche Materiale'!$N$4+'Caratteristiche CAM'!$Q$71*'RInforzo CAM  MAX'!R38</f>
        <v>639.92075129171906</v>
      </c>
      <c r="T38" s="58" t="str">
        <f>IF(S38&gt;2*'Caratteristiche Materiale'!$N$4,"error","OK")</f>
        <v>OK</v>
      </c>
      <c r="U38" s="96">
        <f t="shared" si="15"/>
        <v>1587.0034632034633</v>
      </c>
      <c r="V38" s="63" t="str">
        <f t="shared" si="16"/>
        <v>verificato</v>
      </c>
      <c r="W38" s="64">
        <f>0.0035+0.015*(R38/'Caratteristiche Materiale'!$N$4)</f>
        <v>4.2658447543240169E-3</v>
      </c>
      <c r="X38" s="96">
        <f t="shared" si="13"/>
        <v>-126.74105571847508</v>
      </c>
      <c r="Y38" s="96">
        <f>IF(ABS(X38)&lt;('Caratteristiche Materiale'!$N$4-'Caratteristiche Materiale'!$N$4*0.4),-(((2*M38*'Caratteristiche CAM'!$F$35)/'Caratteristiche CAM'!$C$35*'Caratteristiche CAM'!$H$56*MAX(J38:K38))/(J38*K38)),0)</f>
        <v>-2.7142857142857144</v>
      </c>
      <c r="Z38" s="48">
        <f>(ABS(X38+Y38)*J38*K38+((2*'Caratteristiche CAM'!$F$35*'Caratteristiche CAM'!$F$36*'RInforzo CAM  MAX'!L38)/'Caratteristiche CAM'!$C$35)*MAX('RInforzo CAM  MAX'!J38:K38)*'Caratteristiche CAM'!$H$54)/((0.8*(0.85*'RInforzo CAM  MAX'!S38)*MIN('RInforzo CAM  MAX'!J38:K38)+((2*'Caratteristiche CAM'!$F$35*'Caratteristiche CAM'!$F$36*'RInforzo CAM  MAX'!L38)/'Caratteristiche CAM'!$C$35)*'Caratteristiche CAM'!$H$54))</f>
        <v>1.1101093872610801</v>
      </c>
      <c r="AA38" s="96">
        <f>0.85*S38*0.8*Z38*MIN(J38:K38)*(MAX(J38:K38)/2-0.4*Z38)+((2*'Caratteristiche CAM'!$F$35*'Caratteristiche CAM'!$F$36*'RInforzo CAM  MAX'!L38)/'Caratteristiche CAM'!$C$35)*'Caratteristiche CAM'!$H$54*(MAX('RInforzo CAM  MAX'!J38:K38)-'RInforzo CAM  MAX'!Z38)*'RInforzo CAM  MAX'!Z38/2</f>
        <v>505.77359885986726</v>
      </c>
      <c r="AB38" s="61" t="str">
        <f t="shared" si="18"/>
        <v>verificato</v>
      </c>
      <c r="AC38" s="48">
        <f>ABS(D38)/(0.85*'Caratteristiche Materiale'!$N$4*MAX('RInforzo CAM  MAX'!J38:K38))+('Caratteristiche CAM'!$F$35*'Caratteristiche CAM'!$F$36*'RInforzo CAM  MAX'!L38*'Caratteristiche CAM'!$H$54/('Caratteristiche CAM'!$C$35*0.85*'Caratteristiche Materiale'!$N$4*MAX('RInforzo CAM  MAX'!J38:K38)))</f>
        <v>0.20877066181311232</v>
      </c>
      <c r="AD38" s="96">
        <f>('Caratteristiche CAM'!$F$35*'Caratteristiche CAM'!$F$36*'RInforzo CAM  MAX'!L38*'Caratteristiche CAM'!$H$54/('Caratteristiche CAM'!$C$35))*MIN(J38:K38)/2+0.85*'Caratteristiche Materiale'!$N$4*MAX('RInforzo CAM  MAX'!J38:K38)*AC38*(MIN(J38:K38)-0.4*AC38)</f>
        <v>255.80800438701738</v>
      </c>
      <c r="AE38" s="74" t="str">
        <f t="shared" si="19"/>
        <v>verificato</v>
      </c>
      <c r="AF38" s="82">
        <f t="shared" si="17"/>
        <v>2.2600546936305399</v>
      </c>
      <c r="AG38" s="96">
        <f>'Caratteristiche Materiale'!$N$5+0.4*ABS(X38)</f>
        <v>61.529755620723371</v>
      </c>
      <c r="AH38" s="96">
        <f>AF38*MIN(J38:K38)*AG38+0.6*AF38*L38*M38*'Caratteristiche CAM'!$F$35*'Caratteristiche CAM'!$H$54/'Caratteristiche CAM'!$C$36</f>
        <v>130.87867972980717</v>
      </c>
      <c r="AI38" s="83" t="str">
        <f t="shared" si="20"/>
        <v>verificato</v>
      </c>
      <c r="AJ38" s="6">
        <f>MAX!W102+0.6*AF38*L38*M38*'Caratteristiche CAM'!$F$35*'Caratteristiche CAM'!$H$54/'Caratteristiche CAM'!$C$36</f>
        <v>107.29680193210163</v>
      </c>
      <c r="AK38" s="84" t="str">
        <f t="shared" si="21"/>
        <v>verificato</v>
      </c>
      <c r="AL38" s="37">
        <f t="shared" si="22"/>
        <v>234.3297966579199</v>
      </c>
      <c r="AM38" s="95" t="s">
        <v>52</v>
      </c>
      <c r="AN38" s="37">
        <f t="shared" si="23"/>
        <v>285.83120704147558</v>
      </c>
      <c r="AO38" s="95" t="s">
        <v>52</v>
      </c>
      <c r="AP38" s="91">
        <f t="shared" si="24"/>
        <v>792.21266431245454</v>
      </c>
      <c r="AQ38" s="95" t="s">
        <v>52</v>
      </c>
      <c r="AR38" s="37">
        <f t="shared" si="25"/>
        <v>892.19694213412242</v>
      </c>
      <c r="AS38" s="95" t="s">
        <v>52</v>
      </c>
    </row>
    <row r="39" spans="1:45" ht="15.75" x14ac:dyDescent="0.25">
      <c r="A39" s="96" t="str">
        <f>MAX!A103</f>
        <v>X</v>
      </c>
      <c r="B39" s="96" t="str">
        <f>MAX!B103</f>
        <v>2.39x</v>
      </c>
      <c r="C39" s="96" t="str">
        <f>MAX!C103</f>
        <v>SISM 4</v>
      </c>
      <c r="D39" s="49">
        <f>MAX!E103</f>
        <v>-345.74960000000004</v>
      </c>
      <c r="E39" s="22">
        <f>MAX!F103</f>
        <v>45.788800000000002</v>
      </c>
      <c r="F39" s="22">
        <f>MAX!G103</f>
        <v>35.598399999999998</v>
      </c>
      <c r="G39" s="22">
        <f>MAX!H103</f>
        <v>26.860960000000002</v>
      </c>
      <c r="H39" s="22">
        <f>MAX!I103</f>
        <v>32.290320000000001</v>
      </c>
      <c r="I39" s="90">
        <f>MAX!J103</f>
        <v>56.688559999999995</v>
      </c>
      <c r="J39" s="96">
        <f>MAX!K103</f>
        <v>0.8</v>
      </c>
      <c r="K39" s="96">
        <f>MAX!L103</f>
        <v>3.41</v>
      </c>
      <c r="L39" s="78">
        <v>1</v>
      </c>
      <c r="M39" s="21">
        <f>L39*'Caratteristiche CAM'!$F$36</f>
        <v>1E-3</v>
      </c>
      <c r="N39" s="21">
        <f>1-('Caratteristiche CAM'!$C$35^2+(MINA('RInforzo CAM  MAX'!J39:K39))^2)/(3*J39*K39)</f>
        <v>0.87781036168132942</v>
      </c>
      <c r="O39" s="48">
        <f>(1-('Caratteristiche CAM'!$C$36/(2*MIN('Caratteristiche CAM'!$C$35,MINA('RInforzo CAM  MAX'!J39:K39))))^2)</f>
        <v>0.9375</v>
      </c>
      <c r="P39" s="73">
        <f>4*M39/((MAX(MIN(J39:K39),'Caratteristiche CAM'!$C$35))*'Caratteristiche CAM'!$C$36)*'Caratteristiche CAM'!$F$35</f>
        <v>3.1666666666666665E-4</v>
      </c>
      <c r="Q39" s="96">
        <f>0.5*P39*'Caratteristiche CAM'!$H$54</f>
        <v>36.190476190476183</v>
      </c>
      <c r="R39" s="96">
        <f t="shared" si="14"/>
        <v>29.782851557045102</v>
      </c>
      <c r="S39" s="96">
        <f>'Caratteristiche Materiale'!$N$4+'Caratteristiche CAM'!$Q$71*'RInforzo CAM  MAX'!R39</f>
        <v>639.92075129171906</v>
      </c>
      <c r="T39" s="58" t="str">
        <f>IF(S39&gt;2*'Caratteristiche Materiale'!$N$4,"error","OK")</f>
        <v>OK</v>
      </c>
      <c r="U39" s="96">
        <f t="shared" si="15"/>
        <v>1587.0034632034633</v>
      </c>
      <c r="V39" s="63" t="str">
        <f t="shared" si="16"/>
        <v>verificato</v>
      </c>
      <c r="W39" s="64">
        <f>0.0035+0.015*(R39/'Caratteristiche Materiale'!$N$4)</f>
        <v>4.2658447543240169E-3</v>
      </c>
      <c r="X39" s="96">
        <f t="shared" si="13"/>
        <v>-126.74105571847508</v>
      </c>
      <c r="Y39" s="96">
        <f>IF(ABS(X39)&lt;('Caratteristiche Materiale'!$N$4-'Caratteristiche Materiale'!$N$4*0.4),-(((2*M39*'Caratteristiche CAM'!$F$35)/'Caratteristiche CAM'!$C$35*'Caratteristiche CAM'!$H$56*MAX(J39:K39))/(J39*K39)),0)</f>
        <v>-2.7142857142857144</v>
      </c>
      <c r="Z39" s="48">
        <f>(ABS(X39+Y39)*J39*K39+((2*'Caratteristiche CAM'!$F$35*'Caratteristiche CAM'!$F$36*'RInforzo CAM  MAX'!L39)/'Caratteristiche CAM'!$C$35)*MAX('RInforzo CAM  MAX'!J39:K39)*'Caratteristiche CAM'!$H$54)/((0.8*(0.85*'RInforzo CAM  MAX'!S39)*MIN('RInforzo CAM  MAX'!J39:K39)+((2*'Caratteristiche CAM'!$F$35*'Caratteristiche CAM'!$F$36*'RInforzo CAM  MAX'!L39)/'Caratteristiche CAM'!$C$35)*'Caratteristiche CAM'!$H$54))</f>
        <v>1.1101093872610801</v>
      </c>
      <c r="AA39" s="96">
        <f>0.85*S39*0.8*Z39*MIN(J39:K39)*(MAX(J39:K39)/2-0.4*Z39)+((2*'Caratteristiche CAM'!$F$35*'Caratteristiche CAM'!$F$36*'RInforzo CAM  MAX'!L39)/'Caratteristiche CAM'!$C$35)*'Caratteristiche CAM'!$H$54*(MAX('RInforzo CAM  MAX'!J39:K39)-'RInforzo CAM  MAX'!Z39)*'RInforzo CAM  MAX'!Z39/2</f>
        <v>505.77359885986726</v>
      </c>
      <c r="AB39" s="61" t="str">
        <f t="shared" si="18"/>
        <v>verificato</v>
      </c>
      <c r="AC39" s="48">
        <f>ABS(D39)/(0.85*'Caratteristiche Materiale'!$N$4*MAX('RInforzo CAM  MAX'!J39:K39))+('Caratteristiche CAM'!$F$35*'Caratteristiche CAM'!$F$36*'RInforzo CAM  MAX'!L39*'Caratteristiche CAM'!$H$54/('Caratteristiche CAM'!$C$35*0.85*'Caratteristiche Materiale'!$N$4*MAX('RInforzo CAM  MAX'!J39:K39)))</f>
        <v>0.20877066181311232</v>
      </c>
      <c r="AD39" s="96">
        <f>('Caratteristiche CAM'!$F$35*'Caratteristiche CAM'!$F$36*'RInforzo CAM  MAX'!L39*'Caratteristiche CAM'!$H$54/('Caratteristiche CAM'!$C$35))*MIN(J39:K39)/2+0.85*'Caratteristiche Materiale'!$N$4*MAX('RInforzo CAM  MAX'!J39:K39)*AC39*(MIN(J39:K39)-0.4*AC39)</f>
        <v>255.80800438701738</v>
      </c>
      <c r="AE39" s="74" t="str">
        <f t="shared" si="19"/>
        <v>verificato</v>
      </c>
      <c r="AF39" s="82">
        <f t="shared" si="17"/>
        <v>2.2600546936305399</v>
      </c>
      <c r="AG39" s="96">
        <f>'Caratteristiche Materiale'!$N$5+0.4*ABS(X39)</f>
        <v>61.529755620723371</v>
      </c>
      <c r="AH39" s="96">
        <f>AF39*MIN(J39:K39)*AG39+0.6*AF39*L39*M39*'Caratteristiche CAM'!$F$35*'Caratteristiche CAM'!$H$54/'Caratteristiche CAM'!$C$36</f>
        <v>130.87867972980717</v>
      </c>
      <c r="AI39" s="83" t="str">
        <f t="shared" si="20"/>
        <v>verificato</v>
      </c>
      <c r="AJ39" s="6">
        <f>MAX!W103+0.6*AF39*L39*M39*'Caratteristiche CAM'!$F$35*'Caratteristiche CAM'!$H$54/'Caratteristiche CAM'!$C$36</f>
        <v>107.29680193210163</v>
      </c>
      <c r="AK39" s="84" t="str">
        <f t="shared" si="21"/>
        <v>verificato</v>
      </c>
      <c r="AL39" s="37">
        <f t="shared" si="22"/>
        <v>234.3297966579199</v>
      </c>
      <c r="AM39" s="95" t="s">
        <v>52</v>
      </c>
      <c r="AN39" s="37">
        <f t="shared" si="23"/>
        <v>285.83120704147558</v>
      </c>
      <c r="AO39" s="95" t="s">
        <v>52</v>
      </c>
      <c r="AP39" s="91">
        <f t="shared" si="24"/>
        <v>792.21266431245454</v>
      </c>
      <c r="AQ39" s="95" t="s">
        <v>52</v>
      </c>
      <c r="AR39" s="37">
        <f t="shared" si="25"/>
        <v>892.19694213412242</v>
      </c>
      <c r="AS39" s="95" t="s">
        <v>52</v>
      </c>
    </row>
    <row r="40" spans="1:45" ht="15.75" x14ac:dyDescent="0.25">
      <c r="A40" s="96" t="str">
        <f>MAX!A104</f>
        <v>X</v>
      </c>
      <c r="B40" s="96" t="str">
        <f>MAX!B104</f>
        <v>2.39x</v>
      </c>
      <c r="C40" s="96" t="str">
        <f>MAX!C104</f>
        <v>SISM 5</v>
      </c>
      <c r="D40" s="49">
        <f>MAX!E104</f>
        <v>-345.74960000000004</v>
      </c>
      <c r="E40" s="22">
        <f>MAX!F104</f>
        <v>45.788800000000002</v>
      </c>
      <c r="F40" s="22">
        <f>MAX!G104</f>
        <v>35.598399999999998</v>
      </c>
      <c r="G40" s="22">
        <f>MAX!H104</f>
        <v>26.860960000000002</v>
      </c>
      <c r="H40" s="22">
        <f>MAX!I104</f>
        <v>32.290320000000001</v>
      </c>
      <c r="I40" s="90">
        <f>MAX!J104</f>
        <v>56.688559999999995</v>
      </c>
      <c r="J40" s="96">
        <f>MAX!K104</f>
        <v>0.8</v>
      </c>
      <c r="K40" s="96">
        <f>MAX!L104</f>
        <v>3.41</v>
      </c>
      <c r="L40" s="78">
        <v>1</v>
      </c>
      <c r="M40" s="21">
        <f>L40*'Caratteristiche CAM'!$F$36</f>
        <v>1E-3</v>
      </c>
      <c r="N40" s="21">
        <f>1-('Caratteristiche CAM'!$C$35^2+(MINA('RInforzo CAM  MAX'!J40:K40))^2)/(3*J40*K40)</f>
        <v>0.87781036168132942</v>
      </c>
      <c r="O40" s="48">
        <f>(1-('Caratteristiche CAM'!$C$36/(2*MIN('Caratteristiche CAM'!$C$35,MINA('RInforzo CAM  MAX'!J40:K40))))^2)</f>
        <v>0.9375</v>
      </c>
      <c r="P40" s="73">
        <f>4*M40/((MAX(MIN(J40:K40),'Caratteristiche CAM'!$C$35))*'Caratteristiche CAM'!$C$36)*'Caratteristiche CAM'!$F$35</f>
        <v>3.1666666666666665E-4</v>
      </c>
      <c r="Q40" s="96">
        <f>0.5*P40*'Caratteristiche CAM'!$H$54</f>
        <v>36.190476190476183</v>
      </c>
      <c r="R40" s="96">
        <f t="shared" si="14"/>
        <v>29.782851557045102</v>
      </c>
      <c r="S40" s="96">
        <f>'Caratteristiche Materiale'!$N$4+'Caratteristiche CAM'!$Q$71*'RInforzo CAM  MAX'!R40</f>
        <v>639.92075129171906</v>
      </c>
      <c r="T40" s="58" t="str">
        <f>IF(S40&gt;2*'Caratteristiche Materiale'!$N$4,"error","OK")</f>
        <v>OK</v>
      </c>
      <c r="U40" s="96">
        <f t="shared" si="15"/>
        <v>1587.0034632034633</v>
      </c>
      <c r="V40" s="63" t="str">
        <f t="shared" si="16"/>
        <v>verificato</v>
      </c>
      <c r="W40" s="64">
        <f>0.0035+0.015*(R40/'Caratteristiche Materiale'!$N$4)</f>
        <v>4.2658447543240169E-3</v>
      </c>
      <c r="X40" s="96">
        <f t="shared" si="13"/>
        <v>-126.74105571847508</v>
      </c>
      <c r="Y40" s="96">
        <f>IF(ABS(X40)&lt;('Caratteristiche Materiale'!$N$4-'Caratteristiche Materiale'!$N$4*0.4),-(((2*M40*'Caratteristiche CAM'!$F$35)/'Caratteristiche CAM'!$C$35*'Caratteristiche CAM'!$H$56*MAX(J40:K40))/(J40*K40)),0)</f>
        <v>-2.7142857142857144</v>
      </c>
      <c r="Z40" s="48">
        <f>(ABS(X40+Y40)*J40*K40+((2*'Caratteristiche CAM'!$F$35*'Caratteristiche CAM'!$F$36*'RInforzo CAM  MAX'!L40)/'Caratteristiche CAM'!$C$35)*MAX('RInforzo CAM  MAX'!J40:K40)*'Caratteristiche CAM'!$H$54)/((0.8*(0.85*'RInforzo CAM  MAX'!S40)*MIN('RInforzo CAM  MAX'!J40:K40)+((2*'Caratteristiche CAM'!$F$35*'Caratteristiche CAM'!$F$36*'RInforzo CAM  MAX'!L40)/'Caratteristiche CAM'!$C$35)*'Caratteristiche CAM'!$H$54))</f>
        <v>1.1101093872610801</v>
      </c>
      <c r="AA40" s="96">
        <f>0.85*S40*0.8*Z40*MIN(J40:K40)*(MAX(J40:K40)/2-0.4*Z40)+((2*'Caratteristiche CAM'!$F$35*'Caratteristiche CAM'!$F$36*'RInforzo CAM  MAX'!L40)/'Caratteristiche CAM'!$C$35)*'Caratteristiche CAM'!$H$54*(MAX('RInforzo CAM  MAX'!J40:K40)-'RInforzo CAM  MAX'!Z40)*'RInforzo CAM  MAX'!Z40/2</f>
        <v>505.77359885986726</v>
      </c>
      <c r="AB40" s="61" t="str">
        <f t="shared" si="18"/>
        <v>verificato</v>
      </c>
      <c r="AC40" s="48">
        <f>ABS(D40)/(0.85*'Caratteristiche Materiale'!$N$4*MAX('RInforzo CAM  MAX'!J40:K40))+('Caratteristiche CAM'!$F$35*'Caratteristiche CAM'!$F$36*'RInforzo CAM  MAX'!L40*'Caratteristiche CAM'!$H$54/('Caratteristiche CAM'!$C$35*0.85*'Caratteristiche Materiale'!$N$4*MAX('RInforzo CAM  MAX'!J40:K40)))</f>
        <v>0.20877066181311232</v>
      </c>
      <c r="AD40" s="96">
        <f>('Caratteristiche CAM'!$F$35*'Caratteristiche CAM'!$F$36*'RInforzo CAM  MAX'!L40*'Caratteristiche CAM'!$H$54/('Caratteristiche CAM'!$C$35))*MIN(J40:K40)/2+0.85*'Caratteristiche Materiale'!$N$4*MAX('RInforzo CAM  MAX'!J40:K40)*AC40*(MIN(J40:K40)-0.4*AC40)</f>
        <v>255.80800438701738</v>
      </c>
      <c r="AE40" s="74" t="str">
        <f t="shared" si="19"/>
        <v>verificato</v>
      </c>
      <c r="AF40" s="82">
        <f t="shared" si="17"/>
        <v>2.2600546936305399</v>
      </c>
      <c r="AG40" s="96">
        <f>'Caratteristiche Materiale'!$N$5+0.4*ABS(X40)</f>
        <v>61.529755620723371</v>
      </c>
      <c r="AH40" s="96">
        <f>AF40*MIN(J40:K40)*AG40+0.6*AF40*L40*M40*'Caratteristiche CAM'!$F$35*'Caratteristiche CAM'!$H$54/'Caratteristiche CAM'!$C$36</f>
        <v>130.87867972980717</v>
      </c>
      <c r="AI40" s="83" t="str">
        <f t="shared" si="20"/>
        <v>verificato</v>
      </c>
      <c r="AJ40" s="6">
        <f>MAX!W104+0.6*AF40*L40*M40*'Caratteristiche CAM'!$F$35*'Caratteristiche CAM'!$H$54/'Caratteristiche CAM'!$C$36</f>
        <v>107.29680193210163</v>
      </c>
      <c r="AK40" s="84" t="str">
        <f t="shared" si="21"/>
        <v>verificato</v>
      </c>
      <c r="AL40" s="37">
        <f t="shared" si="22"/>
        <v>234.3297966579199</v>
      </c>
      <c r="AM40" s="95" t="s">
        <v>52</v>
      </c>
      <c r="AN40" s="37">
        <f t="shared" si="23"/>
        <v>285.83120704147558</v>
      </c>
      <c r="AO40" s="95" t="s">
        <v>52</v>
      </c>
      <c r="AP40" s="91">
        <f t="shared" si="24"/>
        <v>792.21266431245454</v>
      </c>
      <c r="AQ40" s="95" t="s">
        <v>52</v>
      </c>
      <c r="AR40" s="37">
        <f t="shared" si="25"/>
        <v>892.19694213412242</v>
      </c>
      <c r="AS40" s="95" t="s">
        <v>52</v>
      </c>
    </row>
    <row r="41" spans="1:45" ht="15.75" x14ac:dyDescent="0.25">
      <c r="A41" s="96" t="str">
        <f>MAX!A105</f>
        <v>X</v>
      </c>
      <c r="B41" s="96" t="str">
        <f>MAX!B105</f>
        <v>2.39x</v>
      </c>
      <c r="C41" s="96" t="str">
        <f>MAX!C105</f>
        <v>SISM 6</v>
      </c>
      <c r="D41" s="49">
        <f>MAX!E105</f>
        <v>-353.4248</v>
      </c>
      <c r="E41" s="22">
        <f>MAX!F105</f>
        <v>35.022399999999998</v>
      </c>
      <c r="F41" s="22">
        <f>MAX!G105</f>
        <v>68.599199999999996</v>
      </c>
      <c r="G41" s="22">
        <f>MAX!H105</f>
        <v>49.468320000000006</v>
      </c>
      <c r="H41" s="22">
        <f>MAX!I105</f>
        <v>55.218640000000008</v>
      </c>
      <c r="I41" s="90">
        <f>MAX!J105</f>
        <v>49.775599999999997</v>
      </c>
      <c r="J41" s="96">
        <f>MAX!K105</f>
        <v>0.8</v>
      </c>
      <c r="K41" s="96">
        <f>MAX!L105</f>
        <v>3.41</v>
      </c>
      <c r="L41" s="78">
        <v>1</v>
      </c>
      <c r="M41" s="21">
        <f>L41*'Caratteristiche CAM'!$F$36</f>
        <v>1E-3</v>
      </c>
      <c r="N41" s="21">
        <f>1-('Caratteristiche CAM'!$C$35^2+(MINA('RInforzo CAM  MAX'!J41:K41))^2)/(3*J41*K41)</f>
        <v>0.87781036168132942</v>
      </c>
      <c r="O41" s="48">
        <f>(1-('Caratteristiche CAM'!$C$36/(2*MIN('Caratteristiche CAM'!$C$35,MINA('RInforzo CAM  MAX'!J41:K41))))^2)</f>
        <v>0.9375</v>
      </c>
      <c r="P41" s="73">
        <f>4*M41/((MAX(MIN(J41:K41),'Caratteristiche CAM'!$C$35))*'Caratteristiche CAM'!$C$36)*'Caratteristiche CAM'!$F$35</f>
        <v>3.1666666666666665E-4</v>
      </c>
      <c r="Q41" s="96">
        <f>0.5*P41*'Caratteristiche CAM'!$H$54</f>
        <v>36.190476190476183</v>
      </c>
      <c r="R41" s="96">
        <f t="shared" si="14"/>
        <v>29.782851557045102</v>
      </c>
      <c r="S41" s="96">
        <f>'Caratteristiche Materiale'!$N$4+'Caratteristiche CAM'!$Q$71*'RInforzo CAM  MAX'!R41</f>
        <v>639.92075129171906</v>
      </c>
      <c r="T41" s="58" t="str">
        <f>IF(S41&gt;2*'Caratteristiche Materiale'!$N$4,"error","OK")</f>
        <v>OK</v>
      </c>
      <c r="U41" s="96">
        <f t="shared" si="15"/>
        <v>1587.0034632034633</v>
      </c>
      <c r="V41" s="63" t="str">
        <f t="shared" si="16"/>
        <v>verificato</v>
      </c>
      <c r="W41" s="64">
        <f>0.0035+0.015*(R41/'Caratteristiche Materiale'!$N$4)</f>
        <v>4.2658447543240169E-3</v>
      </c>
      <c r="X41" s="96">
        <f t="shared" si="13"/>
        <v>-129.55454545454543</v>
      </c>
      <c r="Y41" s="96">
        <f>IF(ABS(X41)&lt;('Caratteristiche Materiale'!$N$4-'Caratteristiche Materiale'!$N$4*0.4),-(((2*M41*'Caratteristiche CAM'!$F$35)/'Caratteristiche CAM'!$C$35*'Caratteristiche CAM'!$H$56*MAX(J41:K41))/(J41*K41)),0)</f>
        <v>-2.7142857142857144</v>
      </c>
      <c r="Z41" s="48">
        <f>(ABS(X41+Y41)*J41*K41+((2*'Caratteristiche CAM'!$F$35*'Caratteristiche CAM'!$F$36*'RInforzo CAM  MAX'!L41)/'Caratteristiche CAM'!$C$35)*MAX('RInforzo CAM  MAX'!J41:K41)*'Caratteristiche CAM'!$H$54)/((0.8*(0.85*'RInforzo CAM  MAX'!S41)*MIN('RInforzo CAM  MAX'!J41:K41)+((2*'Caratteristiche CAM'!$F$35*'Caratteristiche CAM'!$F$36*'RInforzo CAM  MAX'!L41)/'Caratteristiche CAM'!$C$35)*'Caratteristiche CAM'!$H$54))</f>
        <v>1.1312769175884125</v>
      </c>
      <c r="AA41" s="96">
        <f>0.85*S41*0.8*Z41*MIN(J41:K41)*(MAX(J41:K41)/2-0.4*Z41)+((2*'Caratteristiche CAM'!$F$35*'Caratteristiche CAM'!$F$36*'RInforzo CAM  MAX'!L41)/'Caratteristiche CAM'!$C$35)*'Caratteristiche CAM'!$H$54*(MAX('RInforzo CAM  MAX'!J41:K41)-'RInforzo CAM  MAX'!Z41)*'RInforzo CAM  MAX'!Z41/2</f>
        <v>511.9098978681925</v>
      </c>
      <c r="AB41" s="61" t="str">
        <f t="shared" si="18"/>
        <v>verificato</v>
      </c>
      <c r="AC41" s="48">
        <f>ABS(D41)/(0.85*'Caratteristiche Materiale'!$N$4*MAX('RInforzo CAM  MAX'!J41:K41))+('Caratteristiche CAM'!$F$35*'Caratteristiche CAM'!$F$36*'RInforzo CAM  MAX'!L41*'Caratteristiche CAM'!$H$54/('Caratteristiche CAM'!$C$35*0.85*'Caratteristiche Materiale'!$N$4*MAX('RInforzo CAM  MAX'!J41:K41)))</f>
        <v>0.21331007382425107</v>
      </c>
      <c r="AD41" s="96">
        <f>('Caratteristiche CAM'!$F$35*'Caratteristiche CAM'!$F$36*'RInforzo CAM  MAX'!L41*'Caratteristiche CAM'!$H$54/('Caratteristiche CAM'!$C$35))*MIN(J41:K41)/2+0.85*'Caratteristiche Materiale'!$N$4*MAX('RInforzo CAM  MAX'!J41:K41)*AC41*(MIN(J41:K41)-0.4*AC41)</f>
        <v>260.65234276215182</v>
      </c>
      <c r="AE41" s="74" t="str">
        <f t="shared" si="19"/>
        <v>verificato</v>
      </c>
      <c r="AF41" s="82">
        <f t="shared" si="17"/>
        <v>2.2706384587942061</v>
      </c>
      <c r="AG41" s="96">
        <f>'Caratteristiche Materiale'!$N$5+0.4*ABS(X41)</f>
        <v>62.655151515151509</v>
      </c>
      <c r="AH41" s="96">
        <f>AF41*MIN(J41:K41)*AG41+0.6*AF41*L41*M41*'Caratteristiche CAM'!$F$35*'Caratteristiche CAM'!$H$54/'Caratteristiche CAM'!$C$36</f>
        <v>133.535874236746</v>
      </c>
      <c r="AI41" s="83" t="str">
        <f t="shared" si="20"/>
        <v>verificato</v>
      </c>
      <c r="AJ41" s="6">
        <f>MAX!W105+0.6*AF41*L41*M41*'Caratteristiche CAM'!$F$35*'Caratteristiche CAM'!$H$54/'Caratteristiche CAM'!$C$36</f>
        <v>108.24699170601821</v>
      </c>
      <c r="AK41" s="84" t="str">
        <f t="shared" si="21"/>
        <v>verificato</v>
      </c>
      <c r="AL41" s="37">
        <f t="shared" si="22"/>
        <v>309.07930840267437</v>
      </c>
      <c r="AM41" s="95" t="s">
        <v>52</v>
      </c>
      <c r="AN41" s="37">
        <f t="shared" si="23"/>
        <v>381.28704553870097</v>
      </c>
      <c r="AO41" s="95" t="s">
        <v>52</v>
      </c>
      <c r="AP41" s="91">
        <f t="shared" si="24"/>
        <v>472.0368751605468</v>
      </c>
      <c r="AQ41" s="95" t="s">
        <v>52</v>
      </c>
      <c r="AR41" s="37">
        <f t="shared" si="25"/>
        <v>1028.4354138738508</v>
      </c>
      <c r="AS41" s="95" t="s">
        <v>52</v>
      </c>
    </row>
    <row r="42" spans="1:45" ht="15.75" x14ac:dyDescent="0.25">
      <c r="A42" s="96" t="str">
        <f>MAX!A106</f>
        <v>X</v>
      </c>
      <c r="B42" s="96" t="str">
        <f>MAX!B106</f>
        <v>2.39x</v>
      </c>
      <c r="C42" s="96" t="str">
        <f>MAX!C106</f>
        <v>SISM 7</v>
      </c>
      <c r="D42" s="49">
        <f>MAX!E106</f>
        <v>-353.4248</v>
      </c>
      <c r="E42" s="22">
        <f>MAX!F106</f>
        <v>35.022399999999998</v>
      </c>
      <c r="F42" s="22">
        <f>MAX!G106</f>
        <v>68.599199999999996</v>
      </c>
      <c r="G42" s="22">
        <f>MAX!H106</f>
        <v>49.468320000000006</v>
      </c>
      <c r="H42" s="22">
        <f>MAX!I106</f>
        <v>55.218640000000008</v>
      </c>
      <c r="I42" s="90">
        <f>MAX!J106</f>
        <v>49.775599999999997</v>
      </c>
      <c r="J42" s="96">
        <f>MAX!K106</f>
        <v>0.8</v>
      </c>
      <c r="K42" s="96">
        <f>MAX!L106</f>
        <v>3.41</v>
      </c>
      <c r="L42" s="78">
        <v>1</v>
      </c>
      <c r="M42" s="21">
        <f>L42*'Caratteristiche CAM'!$F$36</f>
        <v>1E-3</v>
      </c>
      <c r="N42" s="21">
        <f>1-('Caratteristiche CAM'!$C$35^2+(MINA('RInforzo CAM  MAX'!J42:K42))^2)/(3*J42*K42)</f>
        <v>0.87781036168132942</v>
      </c>
      <c r="O42" s="48">
        <f>(1-('Caratteristiche CAM'!$C$36/(2*MIN('Caratteristiche CAM'!$C$35,MINA('RInforzo CAM  MAX'!J42:K42))))^2)</f>
        <v>0.9375</v>
      </c>
      <c r="P42" s="73">
        <f>4*M42/((MAX(MIN(J42:K42),'Caratteristiche CAM'!$C$35))*'Caratteristiche CAM'!$C$36)*'Caratteristiche CAM'!$F$35</f>
        <v>3.1666666666666665E-4</v>
      </c>
      <c r="Q42" s="96">
        <f>0.5*P42*'Caratteristiche CAM'!$H$54</f>
        <v>36.190476190476183</v>
      </c>
      <c r="R42" s="96">
        <f t="shared" si="14"/>
        <v>29.782851557045102</v>
      </c>
      <c r="S42" s="96">
        <f>'Caratteristiche Materiale'!$N$4+'Caratteristiche CAM'!$Q$71*'RInforzo CAM  MAX'!R42</f>
        <v>639.92075129171906</v>
      </c>
      <c r="T42" s="58" t="str">
        <f>IF(S42&gt;2*'Caratteristiche Materiale'!$N$4,"error","OK")</f>
        <v>OK</v>
      </c>
      <c r="U42" s="96">
        <f t="shared" si="15"/>
        <v>1587.0034632034633</v>
      </c>
      <c r="V42" s="63" t="str">
        <f t="shared" si="16"/>
        <v>verificato</v>
      </c>
      <c r="W42" s="64">
        <f>0.0035+0.015*(R42/'Caratteristiche Materiale'!$N$4)</f>
        <v>4.2658447543240169E-3</v>
      </c>
      <c r="X42" s="96">
        <f t="shared" si="13"/>
        <v>-129.55454545454543</v>
      </c>
      <c r="Y42" s="96">
        <f>IF(ABS(X42)&lt;('Caratteristiche Materiale'!$N$4-'Caratteristiche Materiale'!$N$4*0.4),-(((2*M42*'Caratteristiche CAM'!$F$35)/'Caratteristiche CAM'!$C$35*'Caratteristiche CAM'!$H$56*MAX(J42:K42))/(J42*K42)),0)</f>
        <v>-2.7142857142857144</v>
      </c>
      <c r="Z42" s="48">
        <f>(ABS(X42+Y42)*J42*K42+((2*'Caratteristiche CAM'!$F$35*'Caratteristiche CAM'!$F$36*'RInforzo CAM  MAX'!L42)/'Caratteristiche CAM'!$C$35)*MAX('RInforzo CAM  MAX'!J42:K42)*'Caratteristiche CAM'!$H$54)/((0.8*(0.85*'RInforzo CAM  MAX'!S42)*MIN('RInforzo CAM  MAX'!J42:K42)+((2*'Caratteristiche CAM'!$F$35*'Caratteristiche CAM'!$F$36*'RInforzo CAM  MAX'!L42)/'Caratteristiche CAM'!$C$35)*'Caratteristiche CAM'!$H$54))</f>
        <v>1.1312769175884125</v>
      </c>
      <c r="AA42" s="96">
        <f>0.85*S42*0.8*Z42*MIN(J42:K42)*(MAX(J42:K42)/2-0.4*Z42)+((2*'Caratteristiche CAM'!$F$35*'Caratteristiche CAM'!$F$36*'RInforzo CAM  MAX'!L42)/'Caratteristiche CAM'!$C$35)*'Caratteristiche CAM'!$H$54*(MAX('RInforzo CAM  MAX'!J42:K42)-'RInforzo CAM  MAX'!Z42)*'RInforzo CAM  MAX'!Z42/2</f>
        <v>511.9098978681925</v>
      </c>
      <c r="AB42" s="61" t="str">
        <f t="shared" si="18"/>
        <v>verificato</v>
      </c>
      <c r="AC42" s="48">
        <f>ABS(D42)/(0.85*'Caratteristiche Materiale'!$N$4*MAX('RInforzo CAM  MAX'!J42:K42))+('Caratteristiche CAM'!$F$35*'Caratteristiche CAM'!$F$36*'RInforzo CAM  MAX'!L42*'Caratteristiche CAM'!$H$54/('Caratteristiche CAM'!$C$35*0.85*'Caratteristiche Materiale'!$N$4*MAX('RInforzo CAM  MAX'!J42:K42)))</f>
        <v>0.21331007382425107</v>
      </c>
      <c r="AD42" s="96">
        <f>('Caratteristiche CAM'!$F$35*'Caratteristiche CAM'!$F$36*'RInforzo CAM  MAX'!L42*'Caratteristiche CAM'!$H$54/('Caratteristiche CAM'!$C$35))*MIN(J42:K42)/2+0.85*'Caratteristiche Materiale'!$N$4*MAX('RInforzo CAM  MAX'!J42:K42)*AC42*(MIN(J42:K42)-0.4*AC42)</f>
        <v>260.65234276215182</v>
      </c>
      <c r="AE42" s="74" t="str">
        <f t="shared" si="19"/>
        <v>verificato</v>
      </c>
      <c r="AF42" s="82">
        <f t="shared" si="17"/>
        <v>2.2706384587942061</v>
      </c>
      <c r="AG42" s="96">
        <f>'Caratteristiche Materiale'!$N$5+0.4*ABS(X42)</f>
        <v>62.655151515151509</v>
      </c>
      <c r="AH42" s="96">
        <f>AF42*MIN(J42:K42)*AG42+0.6*AF42*L42*M42*'Caratteristiche CAM'!$F$35*'Caratteristiche CAM'!$H$54/'Caratteristiche CAM'!$C$36</f>
        <v>133.535874236746</v>
      </c>
      <c r="AI42" s="83" t="str">
        <f t="shared" si="20"/>
        <v>verificato</v>
      </c>
      <c r="AJ42" s="6">
        <f>MAX!W106+0.6*AF42*L42*M42*'Caratteristiche CAM'!$F$35*'Caratteristiche CAM'!$H$54/'Caratteristiche CAM'!$C$36</f>
        <v>108.24699170601821</v>
      </c>
      <c r="AK42" s="84" t="str">
        <f t="shared" si="21"/>
        <v>verificato</v>
      </c>
      <c r="AL42" s="37">
        <f t="shared" si="22"/>
        <v>309.07930840267437</v>
      </c>
      <c r="AM42" s="95" t="s">
        <v>52</v>
      </c>
      <c r="AN42" s="37">
        <f t="shared" si="23"/>
        <v>381.28704553870097</v>
      </c>
      <c r="AO42" s="95" t="s">
        <v>52</v>
      </c>
      <c r="AP42" s="91">
        <f t="shared" si="24"/>
        <v>472.0368751605468</v>
      </c>
      <c r="AQ42" s="95" t="s">
        <v>52</v>
      </c>
      <c r="AR42" s="37">
        <f t="shared" si="25"/>
        <v>1028.4354138738508</v>
      </c>
      <c r="AS42" s="95" t="s">
        <v>52</v>
      </c>
    </row>
    <row r="43" spans="1:45" ht="15.75" x14ac:dyDescent="0.25">
      <c r="A43" s="96" t="str">
        <f>MAX!A107</f>
        <v>X</v>
      </c>
      <c r="B43" s="96" t="str">
        <f>MAX!B107</f>
        <v>2.39x</v>
      </c>
      <c r="C43" s="96" t="str">
        <f>MAX!C107</f>
        <v>SISM 8</v>
      </c>
      <c r="D43" s="49">
        <f>MAX!E107</f>
        <v>-353.4248</v>
      </c>
      <c r="E43" s="22">
        <f>MAX!F107</f>
        <v>35.022399999999998</v>
      </c>
      <c r="F43" s="22">
        <f>MAX!G107</f>
        <v>68.599199999999996</v>
      </c>
      <c r="G43" s="22">
        <f>MAX!H107</f>
        <v>49.468320000000006</v>
      </c>
      <c r="H43" s="22">
        <f>MAX!I107</f>
        <v>55.218640000000008</v>
      </c>
      <c r="I43" s="90">
        <f>MAX!J107</f>
        <v>49.775599999999997</v>
      </c>
      <c r="J43" s="96">
        <f>MAX!K107</f>
        <v>0.8</v>
      </c>
      <c r="K43" s="96">
        <f>MAX!L107</f>
        <v>3.41</v>
      </c>
      <c r="L43" s="78">
        <v>1</v>
      </c>
      <c r="M43" s="21">
        <f>L43*'Caratteristiche CAM'!$F$36</f>
        <v>1E-3</v>
      </c>
      <c r="N43" s="21">
        <f>1-('Caratteristiche CAM'!$C$35^2+(MINA('RInforzo CAM  MAX'!J43:K43))^2)/(3*J43*K43)</f>
        <v>0.87781036168132942</v>
      </c>
      <c r="O43" s="48">
        <f>(1-('Caratteristiche CAM'!$C$36/(2*MIN('Caratteristiche CAM'!$C$35,MINA('RInforzo CAM  MAX'!J43:K43))))^2)</f>
        <v>0.9375</v>
      </c>
      <c r="P43" s="73">
        <f>4*M43/((MAX(MIN(J43:K43),'Caratteristiche CAM'!$C$35))*'Caratteristiche CAM'!$C$36)*'Caratteristiche CAM'!$F$35</f>
        <v>3.1666666666666665E-4</v>
      </c>
      <c r="Q43" s="96">
        <f>0.5*P43*'Caratteristiche CAM'!$H$54</f>
        <v>36.190476190476183</v>
      </c>
      <c r="R43" s="96">
        <f t="shared" si="14"/>
        <v>29.782851557045102</v>
      </c>
      <c r="S43" s="96">
        <f>'Caratteristiche Materiale'!$N$4+'Caratteristiche CAM'!$Q$71*'RInforzo CAM  MAX'!R43</f>
        <v>639.92075129171906</v>
      </c>
      <c r="T43" s="58" t="str">
        <f>IF(S43&gt;2*'Caratteristiche Materiale'!$N$4,"error","OK")</f>
        <v>OK</v>
      </c>
      <c r="U43" s="96">
        <f t="shared" si="15"/>
        <v>1587.0034632034633</v>
      </c>
      <c r="V43" s="63" t="str">
        <f t="shared" si="16"/>
        <v>verificato</v>
      </c>
      <c r="W43" s="64">
        <f>0.0035+0.015*(R43/'Caratteristiche Materiale'!$N$4)</f>
        <v>4.2658447543240169E-3</v>
      </c>
      <c r="X43" s="96">
        <f t="shared" si="13"/>
        <v>-129.55454545454543</v>
      </c>
      <c r="Y43" s="96">
        <f>IF(ABS(X43)&lt;('Caratteristiche Materiale'!$N$4-'Caratteristiche Materiale'!$N$4*0.4),-(((2*M43*'Caratteristiche CAM'!$F$35)/'Caratteristiche CAM'!$C$35*'Caratteristiche CAM'!$H$56*MAX(J43:K43))/(J43*K43)),0)</f>
        <v>-2.7142857142857144</v>
      </c>
      <c r="Z43" s="48">
        <f>(ABS(X43+Y43)*J43*K43+((2*'Caratteristiche CAM'!$F$35*'Caratteristiche CAM'!$F$36*'RInforzo CAM  MAX'!L43)/'Caratteristiche CAM'!$C$35)*MAX('RInforzo CAM  MAX'!J43:K43)*'Caratteristiche CAM'!$H$54)/((0.8*(0.85*'RInforzo CAM  MAX'!S43)*MIN('RInforzo CAM  MAX'!J43:K43)+((2*'Caratteristiche CAM'!$F$35*'Caratteristiche CAM'!$F$36*'RInforzo CAM  MAX'!L43)/'Caratteristiche CAM'!$C$35)*'Caratteristiche CAM'!$H$54))</f>
        <v>1.1312769175884125</v>
      </c>
      <c r="AA43" s="96">
        <f>0.85*S43*0.8*Z43*MIN(J43:K43)*(MAX(J43:K43)/2-0.4*Z43)+((2*'Caratteristiche CAM'!$F$35*'Caratteristiche CAM'!$F$36*'RInforzo CAM  MAX'!L43)/'Caratteristiche CAM'!$C$35)*'Caratteristiche CAM'!$H$54*(MAX('RInforzo CAM  MAX'!J43:K43)-'RInforzo CAM  MAX'!Z43)*'RInforzo CAM  MAX'!Z43/2</f>
        <v>511.9098978681925</v>
      </c>
      <c r="AB43" s="61" t="str">
        <f t="shared" si="18"/>
        <v>verificato</v>
      </c>
      <c r="AC43" s="48">
        <f>ABS(D43)/(0.85*'Caratteristiche Materiale'!$N$4*MAX('RInforzo CAM  MAX'!J43:K43))+('Caratteristiche CAM'!$F$35*'Caratteristiche CAM'!$F$36*'RInforzo CAM  MAX'!L43*'Caratteristiche CAM'!$H$54/('Caratteristiche CAM'!$C$35*0.85*'Caratteristiche Materiale'!$N$4*MAX('RInforzo CAM  MAX'!J43:K43)))</f>
        <v>0.21331007382425107</v>
      </c>
      <c r="AD43" s="96">
        <f>('Caratteristiche CAM'!$F$35*'Caratteristiche CAM'!$F$36*'RInforzo CAM  MAX'!L43*'Caratteristiche CAM'!$H$54/('Caratteristiche CAM'!$C$35))*MIN(J43:K43)/2+0.85*'Caratteristiche Materiale'!$N$4*MAX('RInforzo CAM  MAX'!J43:K43)*AC43*(MIN(J43:K43)-0.4*AC43)</f>
        <v>260.65234276215182</v>
      </c>
      <c r="AE43" s="74" t="str">
        <f t="shared" si="19"/>
        <v>verificato</v>
      </c>
      <c r="AF43" s="82">
        <f t="shared" si="17"/>
        <v>2.2706384587942061</v>
      </c>
      <c r="AG43" s="96">
        <f>'Caratteristiche Materiale'!$N$5+0.4*ABS(X43)</f>
        <v>62.655151515151509</v>
      </c>
      <c r="AH43" s="96">
        <f>AF43*MIN(J43:K43)*AG43+0.6*AF43*L43*M43*'Caratteristiche CAM'!$F$35*'Caratteristiche CAM'!$H$54/'Caratteristiche CAM'!$C$36</f>
        <v>133.535874236746</v>
      </c>
      <c r="AI43" s="83" t="str">
        <f t="shared" si="20"/>
        <v>verificato</v>
      </c>
      <c r="AJ43" s="6">
        <f>MAX!W107+0.6*AF43*L43*M43*'Caratteristiche CAM'!$F$35*'Caratteristiche CAM'!$H$54/'Caratteristiche CAM'!$C$36</f>
        <v>108.24699170601821</v>
      </c>
      <c r="AK43" s="84" t="str">
        <f t="shared" si="21"/>
        <v>verificato</v>
      </c>
      <c r="AL43" s="37">
        <f t="shared" si="22"/>
        <v>309.07930840267437</v>
      </c>
      <c r="AM43" s="95" t="s">
        <v>52</v>
      </c>
      <c r="AN43" s="37">
        <f t="shared" si="23"/>
        <v>381.28704553870097</v>
      </c>
      <c r="AO43" s="95" t="s">
        <v>52</v>
      </c>
      <c r="AP43" s="91">
        <f t="shared" si="24"/>
        <v>472.0368751605468</v>
      </c>
      <c r="AQ43" s="95" t="s">
        <v>52</v>
      </c>
      <c r="AR43" s="37">
        <f t="shared" si="25"/>
        <v>1028.4354138738508</v>
      </c>
      <c r="AS43" s="95" t="s">
        <v>52</v>
      </c>
    </row>
    <row r="44" spans="1:45" ht="15.75" x14ac:dyDescent="0.25">
      <c r="A44" s="96" t="str">
        <f>MAX!A108</f>
        <v>X</v>
      </c>
      <c r="B44" s="96" t="str">
        <f>MAX!B108</f>
        <v>2.40X</v>
      </c>
      <c r="C44" s="96" t="str">
        <f>MAX!C108</f>
        <v>SISM 1</v>
      </c>
      <c r="D44" s="49">
        <f>MAX!E108</f>
        <v>-155.0264</v>
      </c>
      <c r="E44" s="22">
        <f>MAX!F108</f>
        <v>99.099199999999996</v>
      </c>
      <c r="F44" s="22">
        <f>MAX!G108</f>
        <v>16.423200000000001</v>
      </c>
      <c r="G44" s="22">
        <f>MAX!H108</f>
        <v>14.490639999999999</v>
      </c>
      <c r="H44" s="22">
        <f>MAX!I108</f>
        <v>18.302320000000002</v>
      </c>
      <c r="I44" s="90">
        <f>MAX!J108</f>
        <v>160.34775999999999</v>
      </c>
      <c r="J44" s="96">
        <f>MAX!K108</f>
        <v>0.8</v>
      </c>
      <c r="K44" s="96">
        <f>MAX!L108</f>
        <v>2.2000000000000002</v>
      </c>
      <c r="L44" s="78">
        <v>1</v>
      </c>
      <c r="M44" s="21">
        <f>L44*'Caratteristiche CAM'!$F$36</f>
        <v>1E-3</v>
      </c>
      <c r="N44" s="21">
        <f>1-('Caratteristiche CAM'!$C$35^2+(MINA('RInforzo CAM  MAX'!J44:K44))^2)/(3*J44*K44)</f>
        <v>0.81060606060606066</v>
      </c>
      <c r="O44" s="48">
        <f>(1-('Caratteristiche CAM'!$C$36/(2*MIN('Caratteristiche CAM'!$C$35,MINA('RInforzo CAM  MAX'!J44:K44))))^2)</f>
        <v>0.9375</v>
      </c>
      <c r="P44" s="73">
        <f>4*M44/((MAX(MIN(J44:K44),'Caratteristiche CAM'!$C$35))*'Caratteristiche CAM'!$C$36)*'Caratteristiche CAM'!$F$35</f>
        <v>3.1666666666666665E-4</v>
      </c>
      <c r="Q44" s="96">
        <f>0.5*P44*'Caratteristiche CAM'!$H$54</f>
        <v>36.190476190476183</v>
      </c>
      <c r="R44" s="96">
        <f t="shared" si="14"/>
        <v>27.502705627705623</v>
      </c>
      <c r="S44" s="96">
        <f>'Caratteristiche Materiale'!$N$4+'Caratteristiche CAM'!$Q$71*'RInforzo CAM  MAX'!R44</f>
        <v>635.58847402597405</v>
      </c>
      <c r="T44" s="58" t="str">
        <f>IF(S44&gt;2*'Caratteristiche Materiale'!$N$4,"error","OK")</f>
        <v>OK</v>
      </c>
      <c r="U44" s="96">
        <f t="shared" si="15"/>
        <v>1016.9415584415585</v>
      </c>
      <c r="V44" s="63" t="str">
        <f t="shared" si="16"/>
        <v>verificato</v>
      </c>
      <c r="W44" s="64">
        <f>0.0035+0.015*(R44/'Caratteristiche Materiale'!$N$4)</f>
        <v>4.2072124304267161E-3</v>
      </c>
      <c r="X44" s="96">
        <f t="shared" si="13"/>
        <v>-88.083181818181799</v>
      </c>
      <c r="Y44" s="96">
        <f>IF(ABS(X44)&lt;('Caratteristiche Materiale'!$N$4-'Caratteristiche Materiale'!$N$4*0.4),-(((2*M44*'Caratteristiche CAM'!$F$35)/'Caratteristiche CAM'!$C$35*'Caratteristiche CAM'!$H$56*MAX(J44:K44))/(J44*K44)),0)</f>
        <v>-2.7142857142857149</v>
      </c>
      <c r="Z44" s="48">
        <f>(ABS(X44+Y44)*J44*K44+((2*'Caratteristiche CAM'!$F$35*'Caratteristiche CAM'!$F$36*'RInforzo CAM  MAX'!L44)/'Caratteristiche CAM'!$C$35)*MAX('RInforzo CAM  MAX'!J44:K44)*'Caratteristiche CAM'!$H$54)/((0.8*(0.85*'RInforzo CAM  MAX'!S44)*MIN('RInforzo CAM  MAX'!J44:K44)+((2*'Caratteristiche CAM'!$F$35*'Caratteristiche CAM'!$F$36*'RInforzo CAM  MAX'!L44)/'Caratteristiche CAM'!$C$35)*'Caratteristiche CAM'!$H$54))</f>
        <v>0.53201509975594397</v>
      </c>
      <c r="AA44" s="96">
        <f>0.85*S44*0.8*Z44*MIN(J44:K44)*(MAX(J44:K44)/2-0.4*Z44)+((2*'Caratteristiche CAM'!$F$35*'Caratteristiche CAM'!$F$36*'RInforzo CAM  MAX'!L44)/'Caratteristiche CAM'!$C$35)*'Caratteristiche CAM'!$H$54*(MAX('RInforzo CAM  MAX'!J44:K44)-'RInforzo CAM  MAX'!Z44)*'RInforzo CAM  MAX'!Z44/2</f>
        <v>169.62201909628212</v>
      </c>
      <c r="AB44" s="61" t="str">
        <f t="shared" si="18"/>
        <v>verificato</v>
      </c>
      <c r="AC44" s="48">
        <f>ABS(D44)/(0.85*'Caratteristiche Materiale'!$N$4*MAX('RInforzo CAM  MAX'!J44:K44))+('Caratteristiche CAM'!$F$35*'Caratteristiche CAM'!$F$36*'RInforzo CAM  MAX'!L44*'Caratteristiche CAM'!$H$54/('Caratteristiche CAM'!$C$35*0.85*'Caratteristiche Materiale'!$N$4*MAX('RInforzo CAM  MAX'!J44:K44)))</f>
        <v>0.14875278402269998</v>
      </c>
      <c r="AD44" s="96">
        <f>('Caratteristiche CAM'!$F$35*'Caratteristiche CAM'!$F$36*'RInforzo CAM  MAX'!L44*'Caratteristiche CAM'!$H$54/('Caratteristiche CAM'!$C$35))*MIN(J44:K44)/2+0.85*'Caratteristiche Materiale'!$N$4*MAX('RInforzo CAM  MAX'!J44:K44)*AC44*(MIN(J44:K44)-0.4*AC44)</f>
        <v>123.0519161198324</v>
      </c>
      <c r="AE44" s="74" t="str">
        <f t="shared" si="19"/>
        <v>verificato</v>
      </c>
      <c r="AF44" s="82">
        <f t="shared" si="17"/>
        <v>1.366007549877972</v>
      </c>
      <c r="AG44" s="96">
        <f>'Caratteristiche Materiale'!$N$5+0.4*ABS(X44)</f>
        <v>46.066606060606055</v>
      </c>
      <c r="AH44" s="96">
        <f>AF44*MIN(J44:K44)*AG44+0.6*AF44*L44*M44*'Caratteristiche CAM'!$F$35*'Caratteristiche CAM'!$H$54/'Caratteristiche CAM'!$C$36</f>
        <v>62.206616631202436</v>
      </c>
      <c r="AI44" s="83" t="str">
        <f t="shared" si="20"/>
        <v>NON VERIFICATO</v>
      </c>
      <c r="AJ44" s="6">
        <f>MAX!W108+0.6*AF44*L44*M44*'Caratteristiche CAM'!$F$35*'Caratteristiche CAM'!$H$54/'Caratteristiche CAM'!$C$36</f>
        <v>60.177229733658393</v>
      </c>
      <c r="AK44" s="84" t="str">
        <f t="shared" si="21"/>
        <v>NON VERIFICATO</v>
      </c>
      <c r="AL44" s="37">
        <f t="shared" si="22"/>
        <v>60.72423363019923</v>
      </c>
      <c r="AM44" s="95" t="s">
        <v>52</v>
      </c>
      <c r="AN44" s="37">
        <f t="shared" si="23"/>
        <v>62.772067414471998</v>
      </c>
      <c r="AO44" s="95" t="s">
        <v>52</v>
      </c>
      <c r="AP44" s="91">
        <f t="shared" si="24"/>
        <v>672.32960695601639</v>
      </c>
      <c r="AQ44" s="95" t="s">
        <v>52</v>
      </c>
      <c r="AR44" s="37">
        <f t="shared" si="25"/>
        <v>105.78384075729035</v>
      </c>
      <c r="AS44" s="95" t="s">
        <v>52</v>
      </c>
    </row>
    <row r="45" spans="1:45" ht="15.75" x14ac:dyDescent="0.25">
      <c r="A45" s="96" t="str">
        <f>MAX!A109</f>
        <v>X</v>
      </c>
      <c r="B45" s="96" t="str">
        <f>MAX!B109</f>
        <v>2.40X</v>
      </c>
      <c r="C45" s="96" t="str">
        <f>MAX!C109</f>
        <v>SISM 2</v>
      </c>
      <c r="D45" s="49">
        <f>MAX!E109</f>
        <v>-184.19920000000002</v>
      </c>
      <c r="E45" s="22">
        <f>MAX!F109</f>
        <v>69.995199999999997</v>
      </c>
      <c r="F45" s="22">
        <f>MAX!G109</f>
        <v>31.747199999999999</v>
      </c>
      <c r="G45" s="22">
        <f>MAX!H109</f>
        <v>22.805760000000003</v>
      </c>
      <c r="H45" s="22">
        <f>MAX!I109</f>
        <v>29.915120000000002</v>
      </c>
      <c r="I45" s="90">
        <f>MAX!J109</f>
        <v>106.26672000000002</v>
      </c>
      <c r="J45" s="96">
        <f>MAX!K109</f>
        <v>0.8</v>
      </c>
      <c r="K45" s="96">
        <f>MAX!L109</f>
        <v>2.2000000000000002</v>
      </c>
      <c r="L45" s="78">
        <v>1</v>
      </c>
      <c r="M45" s="21">
        <f>L45*'Caratteristiche CAM'!$F$36</f>
        <v>1E-3</v>
      </c>
      <c r="N45" s="21">
        <f>1-('Caratteristiche CAM'!$C$35^2+(MINA('RInforzo CAM  MAX'!J45:K45))^2)/(3*J45*K45)</f>
        <v>0.81060606060606066</v>
      </c>
      <c r="O45" s="48">
        <f>(1-('Caratteristiche CAM'!$C$36/(2*MIN('Caratteristiche CAM'!$C$35,MINA('RInforzo CAM  MAX'!J45:K45))))^2)</f>
        <v>0.9375</v>
      </c>
      <c r="P45" s="73">
        <f>4*M45/((MAX(MIN(J45:K45),'Caratteristiche CAM'!$C$35))*'Caratteristiche CAM'!$C$36)*'Caratteristiche CAM'!$F$35</f>
        <v>3.1666666666666665E-4</v>
      </c>
      <c r="Q45" s="96">
        <f>0.5*P45*'Caratteristiche CAM'!$H$54</f>
        <v>36.190476190476183</v>
      </c>
      <c r="R45" s="96">
        <f t="shared" si="14"/>
        <v>27.502705627705623</v>
      </c>
      <c r="S45" s="96">
        <f>'Caratteristiche Materiale'!$N$4+'Caratteristiche CAM'!$Q$71*'RInforzo CAM  MAX'!R45</f>
        <v>635.58847402597405</v>
      </c>
      <c r="T45" s="58" t="str">
        <f>IF(S45&gt;2*'Caratteristiche Materiale'!$N$4,"error","OK")</f>
        <v>OK</v>
      </c>
      <c r="U45" s="96">
        <f t="shared" si="15"/>
        <v>1016.9415584415585</v>
      </c>
      <c r="V45" s="63" t="str">
        <f t="shared" si="16"/>
        <v>verificato</v>
      </c>
      <c r="W45" s="64">
        <f>0.0035+0.015*(R45/'Caratteristiche Materiale'!$N$4)</f>
        <v>4.2072124304267161E-3</v>
      </c>
      <c r="X45" s="96">
        <f t="shared" si="13"/>
        <v>-104.65863636363636</v>
      </c>
      <c r="Y45" s="96">
        <f>IF(ABS(X45)&lt;('Caratteristiche Materiale'!$N$4-'Caratteristiche Materiale'!$N$4*0.4),-(((2*M45*'Caratteristiche CAM'!$F$35)/'Caratteristiche CAM'!$C$35*'Caratteristiche CAM'!$H$56*MAX(J45:K45))/(J45*K45)),0)</f>
        <v>-2.7142857142857149</v>
      </c>
      <c r="Z45" s="48">
        <f>(ABS(X45+Y45)*J45*K45+((2*'Caratteristiche CAM'!$F$35*'Caratteristiche CAM'!$F$36*'RInforzo CAM  MAX'!L45)/'Caratteristiche CAM'!$C$35)*MAX('RInforzo CAM  MAX'!J45:K45)*'Caratteristiche CAM'!$H$54)/((0.8*(0.85*'RInforzo CAM  MAX'!S45)*MIN('RInforzo CAM  MAX'!J45:K45)+((2*'Caratteristiche CAM'!$F$35*'Caratteristiche CAM'!$F$36*'RInforzo CAM  MAX'!L45)/'Caratteristiche CAM'!$C$35)*'Caratteristiche CAM'!$H$54))</f>
        <v>0.61299749479027654</v>
      </c>
      <c r="AA45" s="96">
        <f>0.85*S45*0.8*Z45*MIN(J45:K45)*(MAX(J45:K45)/2-0.4*Z45)+((2*'Caratteristiche CAM'!$F$35*'Caratteristiche CAM'!$F$36*'RInforzo CAM  MAX'!L45)/'Caratteristiche CAM'!$C$35)*'Caratteristiche CAM'!$H$54*(MAX('RInforzo CAM  MAX'!J45:K45)-'RInforzo CAM  MAX'!Z45)*'RInforzo CAM  MAX'!Z45/2</f>
        <v>188.21657800460977</v>
      </c>
      <c r="AB45" s="61" t="str">
        <f t="shared" si="18"/>
        <v>verificato</v>
      </c>
      <c r="AC45" s="48">
        <f>ABS(D45)/(0.85*'Caratteristiche Materiale'!$N$4*MAX('RInforzo CAM  MAX'!J45:K45))+('Caratteristiche CAM'!$F$35*'Caratteristiche CAM'!$F$36*'RInforzo CAM  MAX'!L45*'Caratteristiche CAM'!$H$54/('Caratteristiche CAM'!$C$35*0.85*'Caratteristiche Materiale'!$N$4*MAX('RInforzo CAM  MAX'!J45:K45)))</f>
        <v>0.17549637454981992</v>
      </c>
      <c r="AD45" s="96">
        <f>('Caratteristiche CAM'!$F$35*'Caratteristiche CAM'!$F$36*'RInforzo CAM  MAX'!L45*'Caratteristiche CAM'!$H$54/('Caratteristiche CAM'!$C$35))*MIN(J45:K45)/2+0.85*'Caratteristiche Materiale'!$N$4*MAX('RInforzo CAM  MAX'!J45:K45)*AC45*(MIN(J45:K45)-0.4*AC45)</f>
        <v>142.60645377855062</v>
      </c>
      <c r="AE45" s="74" t="str">
        <f t="shared" si="19"/>
        <v>verificato</v>
      </c>
      <c r="AF45" s="82">
        <f t="shared" si="17"/>
        <v>1.4064987473951382</v>
      </c>
      <c r="AG45" s="96">
        <f>'Caratteristiche Materiale'!$N$5+0.4*ABS(X45)</f>
        <v>52.69678787878788</v>
      </c>
      <c r="AH45" s="96">
        <f>AF45*MIN(J45:K45)*AG45+0.6*AF45*L45*M45*'Caratteristiche CAM'!$F$35*'Caratteristiche CAM'!$H$54/'Caratteristiche CAM'!$C$36</f>
        <v>71.510819177699176</v>
      </c>
      <c r="AI45" s="83" t="str">
        <f t="shared" si="20"/>
        <v>verificato</v>
      </c>
      <c r="AJ45" s="6">
        <f>MAX!W109+0.6*AF45*L45*M45*'Caratteristiche CAM'!$F$35*'Caratteristiche CAM'!$H$54/'Caratteristiche CAM'!$C$36</f>
        <v>64.225236631214074</v>
      </c>
      <c r="AK45" s="84" t="str">
        <f t="shared" si="21"/>
        <v>verificato</v>
      </c>
      <c r="AL45" s="37">
        <f t="shared" si="22"/>
        <v>91.756629927786577</v>
      </c>
      <c r="AM45" s="95" t="s">
        <v>52</v>
      </c>
      <c r="AN45" s="37">
        <f t="shared" si="23"/>
        <v>102.16531873285479</v>
      </c>
      <c r="AO45" s="95" t="s">
        <v>52</v>
      </c>
      <c r="AP45" s="91">
        <f t="shared" si="24"/>
        <v>476.70359931215592</v>
      </c>
      <c r="AQ45" s="95" t="s">
        <v>52</v>
      </c>
      <c r="AR45" s="37">
        <f t="shared" si="25"/>
        <v>177.11714260552102</v>
      </c>
      <c r="AS45" s="95" t="s">
        <v>52</v>
      </c>
    </row>
    <row r="46" spans="1:45" ht="15.75" x14ac:dyDescent="0.25">
      <c r="A46" s="96" t="str">
        <f>MAX!A110</f>
        <v>X</v>
      </c>
      <c r="B46" s="96" t="str">
        <f>MAX!B110</f>
        <v>2.40X</v>
      </c>
      <c r="C46" s="96" t="str">
        <f>MAX!C110</f>
        <v>SISM 3</v>
      </c>
      <c r="D46" s="49">
        <f>MAX!E110</f>
        <v>-155.0264</v>
      </c>
      <c r="E46" s="22">
        <f>MAX!F110</f>
        <v>99.099199999999996</v>
      </c>
      <c r="F46" s="22">
        <f>MAX!G110</f>
        <v>16.423200000000001</v>
      </c>
      <c r="G46" s="22">
        <f>MAX!H110</f>
        <v>14.490639999999999</v>
      </c>
      <c r="H46" s="22">
        <f>MAX!I110</f>
        <v>18.302320000000002</v>
      </c>
      <c r="I46" s="90">
        <f>MAX!J110</f>
        <v>160.34775999999999</v>
      </c>
      <c r="J46" s="96">
        <f>MAX!K110</f>
        <v>0.8</v>
      </c>
      <c r="K46" s="96">
        <f>MAX!L110</f>
        <v>2.2000000000000002</v>
      </c>
      <c r="L46" s="78">
        <v>1</v>
      </c>
      <c r="M46" s="21">
        <f>L46*'Caratteristiche CAM'!$F$36</f>
        <v>1E-3</v>
      </c>
      <c r="N46" s="21">
        <f>1-('Caratteristiche CAM'!$C$35^2+(MINA('RInforzo CAM  MAX'!J46:K46))^2)/(3*J46*K46)</f>
        <v>0.81060606060606066</v>
      </c>
      <c r="O46" s="48">
        <f>(1-('Caratteristiche CAM'!$C$36/(2*MIN('Caratteristiche CAM'!$C$35,MINA('RInforzo CAM  MAX'!J46:K46))))^2)</f>
        <v>0.9375</v>
      </c>
      <c r="P46" s="73">
        <f>4*M46/((MAX(MIN(J46:K46),'Caratteristiche CAM'!$C$35))*'Caratteristiche CAM'!$C$36)*'Caratteristiche CAM'!$F$35</f>
        <v>3.1666666666666665E-4</v>
      </c>
      <c r="Q46" s="96">
        <f>0.5*P46*'Caratteristiche CAM'!$H$54</f>
        <v>36.190476190476183</v>
      </c>
      <c r="R46" s="96">
        <f t="shared" si="14"/>
        <v>27.502705627705623</v>
      </c>
      <c r="S46" s="96">
        <f>'Caratteristiche Materiale'!$N$4+'Caratteristiche CAM'!$Q$71*'RInforzo CAM  MAX'!R46</f>
        <v>635.58847402597405</v>
      </c>
      <c r="T46" s="58" t="str">
        <f>IF(S46&gt;2*'Caratteristiche Materiale'!$N$4,"error","OK")</f>
        <v>OK</v>
      </c>
      <c r="U46" s="96">
        <f t="shared" si="15"/>
        <v>1016.9415584415585</v>
      </c>
      <c r="V46" s="63" t="str">
        <f t="shared" si="16"/>
        <v>verificato</v>
      </c>
      <c r="W46" s="64">
        <f>0.0035+0.015*(R46/'Caratteristiche Materiale'!$N$4)</f>
        <v>4.2072124304267161E-3</v>
      </c>
      <c r="X46" s="96">
        <f t="shared" si="13"/>
        <v>-88.083181818181799</v>
      </c>
      <c r="Y46" s="96">
        <f>IF(ABS(X46)&lt;('Caratteristiche Materiale'!$N$4-'Caratteristiche Materiale'!$N$4*0.4),-(((2*M46*'Caratteristiche CAM'!$F$35)/'Caratteristiche CAM'!$C$35*'Caratteristiche CAM'!$H$56*MAX(J46:K46))/(J46*K46)),0)</f>
        <v>-2.7142857142857149</v>
      </c>
      <c r="Z46" s="48">
        <f>(ABS(X46+Y46)*J46*K46+((2*'Caratteristiche CAM'!$F$35*'Caratteristiche CAM'!$F$36*'RInforzo CAM  MAX'!L46)/'Caratteristiche CAM'!$C$35)*MAX('RInforzo CAM  MAX'!J46:K46)*'Caratteristiche CAM'!$H$54)/((0.8*(0.85*'RInforzo CAM  MAX'!S46)*MIN('RInforzo CAM  MAX'!J46:K46)+((2*'Caratteristiche CAM'!$F$35*'Caratteristiche CAM'!$F$36*'RInforzo CAM  MAX'!L46)/'Caratteristiche CAM'!$C$35)*'Caratteristiche CAM'!$H$54))</f>
        <v>0.53201509975594397</v>
      </c>
      <c r="AA46" s="96">
        <f>0.85*S46*0.8*Z46*MIN(J46:K46)*(MAX(J46:K46)/2-0.4*Z46)+((2*'Caratteristiche CAM'!$F$35*'Caratteristiche CAM'!$F$36*'RInforzo CAM  MAX'!L46)/'Caratteristiche CAM'!$C$35)*'Caratteristiche CAM'!$H$54*(MAX('RInforzo CAM  MAX'!J46:K46)-'RInforzo CAM  MAX'!Z46)*'RInforzo CAM  MAX'!Z46/2</f>
        <v>169.62201909628212</v>
      </c>
      <c r="AB46" s="61" t="str">
        <f t="shared" si="18"/>
        <v>verificato</v>
      </c>
      <c r="AC46" s="48">
        <f>ABS(D46)/(0.85*'Caratteristiche Materiale'!$N$4*MAX('RInforzo CAM  MAX'!J46:K46))+('Caratteristiche CAM'!$F$35*'Caratteristiche CAM'!$F$36*'RInforzo CAM  MAX'!L46*'Caratteristiche CAM'!$H$54/('Caratteristiche CAM'!$C$35*0.85*'Caratteristiche Materiale'!$N$4*MAX('RInforzo CAM  MAX'!J46:K46)))</f>
        <v>0.14875278402269998</v>
      </c>
      <c r="AD46" s="96">
        <f>('Caratteristiche CAM'!$F$35*'Caratteristiche CAM'!$F$36*'RInforzo CAM  MAX'!L46*'Caratteristiche CAM'!$H$54/('Caratteristiche CAM'!$C$35))*MIN(J46:K46)/2+0.85*'Caratteristiche Materiale'!$N$4*MAX('RInforzo CAM  MAX'!J46:K46)*AC46*(MIN(J46:K46)-0.4*AC46)</f>
        <v>123.0519161198324</v>
      </c>
      <c r="AE46" s="74" t="str">
        <f t="shared" si="19"/>
        <v>verificato</v>
      </c>
      <c r="AF46" s="82">
        <f t="shared" si="17"/>
        <v>1.366007549877972</v>
      </c>
      <c r="AG46" s="96">
        <f>'Caratteristiche Materiale'!$N$5+0.4*ABS(X46)</f>
        <v>46.066606060606055</v>
      </c>
      <c r="AH46" s="96">
        <f>AF46*MIN(J46:K46)*AG46+0.6*AF46*L46*M46*'Caratteristiche CAM'!$F$35*'Caratteristiche CAM'!$H$54/'Caratteristiche CAM'!$C$36</f>
        <v>62.206616631202436</v>
      </c>
      <c r="AI46" s="83" t="str">
        <f t="shared" si="20"/>
        <v>NON VERIFICATO</v>
      </c>
      <c r="AJ46" s="6">
        <f>MAX!W110+0.6*AF46*L46*M46*'Caratteristiche CAM'!$F$35*'Caratteristiche CAM'!$H$54/'Caratteristiche CAM'!$C$36</f>
        <v>60.177229733658393</v>
      </c>
      <c r="AK46" s="84" t="str">
        <f t="shared" si="21"/>
        <v>NON VERIFICATO</v>
      </c>
      <c r="AL46" s="37">
        <f t="shared" si="22"/>
        <v>60.72423363019923</v>
      </c>
      <c r="AM46" s="95" t="s">
        <v>52</v>
      </c>
      <c r="AN46" s="37">
        <f t="shared" si="23"/>
        <v>62.772067414471998</v>
      </c>
      <c r="AO46" s="95" t="s">
        <v>52</v>
      </c>
      <c r="AP46" s="91">
        <f t="shared" si="24"/>
        <v>672.32960695601639</v>
      </c>
      <c r="AQ46" s="95" t="s">
        <v>52</v>
      </c>
      <c r="AR46" s="37">
        <f t="shared" si="25"/>
        <v>105.78384075729035</v>
      </c>
      <c r="AS46" s="95" t="s">
        <v>52</v>
      </c>
    </row>
    <row r="47" spans="1:45" ht="15.75" x14ac:dyDescent="0.25">
      <c r="A47" s="96" t="str">
        <f>MAX!A111</f>
        <v>X</v>
      </c>
      <c r="B47" s="96" t="str">
        <f>MAX!B111</f>
        <v>2.40X</v>
      </c>
      <c r="C47" s="96" t="str">
        <f>MAX!C111</f>
        <v>SISM 4</v>
      </c>
      <c r="D47" s="49">
        <f>MAX!E111</f>
        <v>-155.0264</v>
      </c>
      <c r="E47" s="22">
        <f>MAX!F111</f>
        <v>99.099199999999996</v>
      </c>
      <c r="F47" s="22">
        <f>MAX!G111</f>
        <v>16.423200000000001</v>
      </c>
      <c r="G47" s="22">
        <f>MAX!H111</f>
        <v>14.490639999999999</v>
      </c>
      <c r="H47" s="22">
        <f>MAX!I111</f>
        <v>18.302320000000002</v>
      </c>
      <c r="I47" s="90">
        <f>MAX!J111</f>
        <v>160.34775999999999</v>
      </c>
      <c r="J47" s="96">
        <f>MAX!K111</f>
        <v>0.8</v>
      </c>
      <c r="K47" s="96">
        <f>MAX!L111</f>
        <v>2.2000000000000002</v>
      </c>
      <c r="L47" s="78">
        <v>1</v>
      </c>
      <c r="M47" s="21">
        <f>L47*'Caratteristiche CAM'!$F$36</f>
        <v>1E-3</v>
      </c>
      <c r="N47" s="21">
        <f>1-('Caratteristiche CAM'!$C$35^2+(MINA('RInforzo CAM  MAX'!J47:K47))^2)/(3*J47*K47)</f>
        <v>0.81060606060606066</v>
      </c>
      <c r="O47" s="48">
        <f>(1-('Caratteristiche CAM'!$C$36/(2*MIN('Caratteristiche CAM'!$C$35,MINA('RInforzo CAM  MAX'!J47:K47))))^2)</f>
        <v>0.9375</v>
      </c>
      <c r="P47" s="73">
        <f>4*M47/((MAX(MIN(J47:K47),'Caratteristiche CAM'!$C$35))*'Caratteristiche CAM'!$C$36)*'Caratteristiche CAM'!$F$35</f>
        <v>3.1666666666666665E-4</v>
      </c>
      <c r="Q47" s="96">
        <f>0.5*P47*'Caratteristiche CAM'!$H$54</f>
        <v>36.190476190476183</v>
      </c>
      <c r="R47" s="96">
        <f t="shared" si="14"/>
        <v>27.502705627705623</v>
      </c>
      <c r="S47" s="96">
        <f>'Caratteristiche Materiale'!$N$4+'Caratteristiche CAM'!$Q$71*'RInforzo CAM  MAX'!R47</f>
        <v>635.58847402597405</v>
      </c>
      <c r="T47" s="58" t="str">
        <f>IF(S47&gt;2*'Caratteristiche Materiale'!$N$4,"error","OK")</f>
        <v>OK</v>
      </c>
      <c r="U47" s="96">
        <f t="shared" si="15"/>
        <v>1016.9415584415585</v>
      </c>
      <c r="V47" s="63" t="str">
        <f t="shared" si="16"/>
        <v>verificato</v>
      </c>
      <c r="W47" s="64">
        <f>0.0035+0.015*(R47/'Caratteristiche Materiale'!$N$4)</f>
        <v>4.2072124304267161E-3</v>
      </c>
      <c r="X47" s="96">
        <f t="shared" si="13"/>
        <v>-88.083181818181799</v>
      </c>
      <c r="Y47" s="96">
        <f>IF(ABS(X47)&lt;('Caratteristiche Materiale'!$N$4-'Caratteristiche Materiale'!$N$4*0.4),-(((2*M47*'Caratteristiche CAM'!$F$35)/'Caratteristiche CAM'!$C$35*'Caratteristiche CAM'!$H$56*MAX(J47:K47))/(J47*K47)),0)</f>
        <v>-2.7142857142857149</v>
      </c>
      <c r="Z47" s="48">
        <f>(ABS(X47+Y47)*J47*K47+((2*'Caratteristiche CAM'!$F$35*'Caratteristiche CAM'!$F$36*'RInforzo CAM  MAX'!L47)/'Caratteristiche CAM'!$C$35)*MAX('RInforzo CAM  MAX'!J47:K47)*'Caratteristiche CAM'!$H$54)/((0.8*(0.85*'RInforzo CAM  MAX'!S47)*MIN('RInforzo CAM  MAX'!J47:K47)+((2*'Caratteristiche CAM'!$F$35*'Caratteristiche CAM'!$F$36*'RInforzo CAM  MAX'!L47)/'Caratteristiche CAM'!$C$35)*'Caratteristiche CAM'!$H$54))</f>
        <v>0.53201509975594397</v>
      </c>
      <c r="AA47" s="96">
        <f>0.85*S47*0.8*Z47*MIN(J47:K47)*(MAX(J47:K47)/2-0.4*Z47)+((2*'Caratteristiche CAM'!$F$35*'Caratteristiche CAM'!$F$36*'RInforzo CAM  MAX'!L47)/'Caratteristiche CAM'!$C$35)*'Caratteristiche CAM'!$H$54*(MAX('RInforzo CAM  MAX'!J47:K47)-'RInforzo CAM  MAX'!Z47)*'RInforzo CAM  MAX'!Z47/2</f>
        <v>169.62201909628212</v>
      </c>
      <c r="AB47" s="61" t="str">
        <f t="shared" si="18"/>
        <v>verificato</v>
      </c>
      <c r="AC47" s="48">
        <f>ABS(D47)/(0.85*'Caratteristiche Materiale'!$N$4*MAX('RInforzo CAM  MAX'!J47:K47))+('Caratteristiche CAM'!$F$35*'Caratteristiche CAM'!$F$36*'RInforzo CAM  MAX'!L47*'Caratteristiche CAM'!$H$54/('Caratteristiche CAM'!$C$35*0.85*'Caratteristiche Materiale'!$N$4*MAX('RInforzo CAM  MAX'!J47:K47)))</f>
        <v>0.14875278402269998</v>
      </c>
      <c r="AD47" s="96">
        <f>('Caratteristiche CAM'!$F$35*'Caratteristiche CAM'!$F$36*'RInforzo CAM  MAX'!L47*'Caratteristiche CAM'!$H$54/('Caratteristiche CAM'!$C$35))*MIN(J47:K47)/2+0.85*'Caratteristiche Materiale'!$N$4*MAX('RInforzo CAM  MAX'!J47:K47)*AC47*(MIN(J47:K47)-0.4*AC47)</f>
        <v>123.0519161198324</v>
      </c>
      <c r="AE47" s="74" t="str">
        <f t="shared" si="19"/>
        <v>verificato</v>
      </c>
      <c r="AF47" s="82">
        <f t="shared" si="17"/>
        <v>1.366007549877972</v>
      </c>
      <c r="AG47" s="96">
        <f>'Caratteristiche Materiale'!$N$5+0.4*ABS(X47)</f>
        <v>46.066606060606055</v>
      </c>
      <c r="AH47" s="96">
        <f>AF47*MIN(J47:K47)*AG47+0.6*AF47*L47*M47*'Caratteristiche CAM'!$F$35*'Caratteristiche CAM'!$H$54/'Caratteristiche CAM'!$C$36</f>
        <v>62.206616631202436</v>
      </c>
      <c r="AI47" s="83" t="str">
        <f t="shared" si="20"/>
        <v>NON VERIFICATO</v>
      </c>
      <c r="AJ47" s="6">
        <f>MAX!W111+0.6*AF47*L47*M47*'Caratteristiche CAM'!$F$35*'Caratteristiche CAM'!$H$54/'Caratteristiche CAM'!$C$36</f>
        <v>60.177229733658393</v>
      </c>
      <c r="AK47" s="84" t="str">
        <f t="shared" si="21"/>
        <v>NON VERIFICATO</v>
      </c>
      <c r="AL47" s="37">
        <f t="shared" si="22"/>
        <v>60.72423363019923</v>
      </c>
      <c r="AM47" s="95" t="s">
        <v>52</v>
      </c>
      <c r="AN47" s="37">
        <f t="shared" si="23"/>
        <v>62.772067414471998</v>
      </c>
      <c r="AO47" s="95" t="s">
        <v>52</v>
      </c>
      <c r="AP47" s="91">
        <f t="shared" si="24"/>
        <v>672.32960695601639</v>
      </c>
      <c r="AQ47" s="95" t="s">
        <v>52</v>
      </c>
      <c r="AR47" s="37">
        <f t="shared" si="25"/>
        <v>105.78384075729035</v>
      </c>
      <c r="AS47" s="95" t="s">
        <v>52</v>
      </c>
    </row>
    <row r="48" spans="1:45" ht="15.75" x14ac:dyDescent="0.25">
      <c r="A48" s="96" t="str">
        <f>MAX!A112</f>
        <v>X</v>
      </c>
      <c r="B48" s="96" t="str">
        <f>MAX!B112</f>
        <v>2.40X</v>
      </c>
      <c r="C48" s="96" t="str">
        <f>MAX!C112</f>
        <v>SISM 5</v>
      </c>
      <c r="D48" s="49">
        <f>MAX!E112</f>
        <v>-155.0264</v>
      </c>
      <c r="E48" s="22">
        <f>MAX!F112</f>
        <v>99.099199999999996</v>
      </c>
      <c r="F48" s="22">
        <f>MAX!G112</f>
        <v>16.423200000000001</v>
      </c>
      <c r="G48" s="22">
        <f>MAX!H112</f>
        <v>14.490639999999999</v>
      </c>
      <c r="H48" s="22">
        <f>MAX!I112</f>
        <v>18.302320000000002</v>
      </c>
      <c r="I48" s="90">
        <f>MAX!J112</f>
        <v>160.34775999999999</v>
      </c>
      <c r="J48" s="96">
        <f>MAX!K112</f>
        <v>0.8</v>
      </c>
      <c r="K48" s="96">
        <f>MAX!L112</f>
        <v>2.2000000000000002</v>
      </c>
      <c r="L48" s="78">
        <v>1</v>
      </c>
      <c r="M48" s="21">
        <f>L48*'Caratteristiche CAM'!$F$36</f>
        <v>1E-3</v>
      </c>
      <c r="N48" s="21">
        <f>1-('Caratteristiche CAM'!$C$35^2+(MINA('RInforzo CAM  MAX'!J48:K48))^2)/(3*J48*K48)</f>
        <v>0.81060606060606066</v>
      </c>
      <c r="O48" s="48">
        <f>(1-('Caratteristiche CAM'!$C$36/(2*MIN('Caratteristiche CAM'!$C$35,MINA('RInforzo CAM  MAX'!J48:K48))))^2)</f>
        <v>0.9375</v>
      </c>
      <c r="P48" s="73">
        <f>4*M48/((MAX(MIN(J48:K48),'Caratteristiche CAM'!$C$35))*'Caratteristiche CAM'!$C$36)*'Caratteristiche CAM'!$F$35</f>
        <v>3.1666666666666665E-4</v>
      </c>
      <c r="Q48" s="96">
        <f>0.5*P48*'Caratteristiche CAM'!$H$54</f>
        <v>36.190476190476183</v>
      </c>
      <c r="R48" s="96">
        <f t="shared" si="14"/>
        <v>27.502705627705623</v>
      </c>
      <c r="S48" s="96">
        <f>'Caratteristiche Materiale'!$N$4+'Caratteristiche CAM'!$Q$71*'RInforzo CAM  MAX'!R48</f>
        <v>635.58847402597405</v>
      </c>
      <c r="T48" s="58" t="str">
        <f>IF(S48&gt;2*'Caratteristiche Materiale'!$N$4,"error","OK")</f>
        <v>OK</v>
      </c>
      <c r="U48" s="96">
        <f t="shared" si="15"/>
        <v>1016.9415584415585</v>
      </c>
      <c r="V48" s="63" t="str">
        <f t="shared" si="16"/>
        <v>verificato</v>
      </c>
      <c r="W48" s="64">
        <f>0.0035+0.015*(R48/'Caratteristiche Materiale'!$N$4)</f>
        <v>4.2072124304267161E-3</v>
      </c>
      <c r="X48" s="96">
        <f t="shared" si="13"/>
        <v>-88.083181818181799</v>
      </c>
      <c r="Y48" s="96">
        <f>IF(ABS(X48)&lt;('Caratteristiche Materiale'!$N$4-'Caratteristiche Materiale'!$N$4*0.4),-(((2*M48*'Caratteristiche CAM'!$F$35)/'Caratteristiche CAM'!$C$35*'Caratteristiche CAM'!$H$56*MAX(J48:K48))/(J48*K48)),0)</f>
        <v>-2.7142857142857149</v>
      </c>
      <c r="Z48" s="48">
        <f>(ABS(X48+Y48)*J48*K48+((2*'Caratteristiche CAM'!$F$35*'Caratteristiche CAM'!$F$36*'RInforzo CAM  MAX'!L48)/'Caratteristiche CAM'!$C$35)*MAX('RInforzo CAM  MAX'!J48:K48)*'Caratteristiche CAM'!$H$54)/((0.8*(0.85*'RInforzo CAM  MAX'!S48)*MIN('RInforzo CAM  MAX'!J48:K48)+((2*'Caratteristiche CAM'!$F$35*'Caratteristiche CAM'!$F$36*'RInforzo CAM  MAX'!L48)/'Caratteristiche CAM'!$C$35)*'Caratteristiche CAM'!$H$54))</f>
        <v>0.53201509975594397</v>
      </c>
      <c r="AA48" s="96">
        <f>0.85*S48*0.8*Z48*MIN(J48:K48)*(MAX(J48:K48)/2-0.4*Z48)+((2*'Caratteristiche CAM'!$F$35*'Caratteristiche CAM'!$F$36*'RInforzo CAM  MAX'!L48)/'Caratteristiche CAM'!$C$35)*'Caratteristiche CAM'!$H$54*(MAX('RInforzo CAM  MAX'!J48:K48)-'RInforzo CAM  MAX'!Z48)*'RInforzo CAM  MAX'!Z48/2</f>
        <v>169.62201909628212</v>
      </c>
      <c r="AB48" s="61" t="str">
        <f t="shared" si="18"/>
        <v>verificato</v>
      </c>
      <c r="AC48" s="48">
        <f>ABS(D48)/(0.85*'Caratteristiche Materiale'!$N$4*MAX('RInforzo CAM  MAX'!J48:K48))+('Caratteristiche CAM'!$F$35*'Caratteristiche CAM'!$F$36*'RInforzo CAM  MAX'!L48*'Caratteristiche CAM'!$H$54/('Caratteristiche CAM'!$C$35*0.85*'Caratteristiche Materiale'!$N$4*MAX('RInforzo CAM  MAX'!J48:K48)))</f>
        <v>0.14875278402269998</v>
      </c>
      <c r="AD48" s="96">
        <f>('Caratteristiche CAM'!$F$35*'Caratteristiche CAM'!$F$36*'RInforzo CAM  MAX'!L48*'Caratteristiche CAM'!$H$54/('Caratteristiche CAM'!$C$35))*MIN(J48:K48)/2+0.85*'Caratteristiche Materiale'!$N$4*MAX('RInforzo CAM  MAX'!J48:K48)*AC48*(MIN(J48:K48)-0.4*AC48)</f>
        <v>123.0519161198324</v>
      </c>
      <c r="AE48" s="74" t="str">
        <f t="shared" si="19"/>
        <v>verificato</v>
      </c>
      <c r="AF48" s="82">
        <f t="shared" si="17"/>
        <v>1.366007549877972</v>
      </c>
      <c r="AG48" s="96">
        <f>'Caratteristiche Materiale'!$N$5+0.4*ABS(X48)</f>
        <v>46.066606060606055</v>
      </c>
      <c r="AH48" s="96">
        <f>AF48*MIN(J48:K48)*AG48+0.6*AF48*L48*M48*'Caratteristiche CAM'!$F$35*'Caratteristiche CAM'!$H$54/'Caratteristiche CAM'!$C$36</f>
        <v>62.206616631202436</v>
      </c>
      <c r="AI48" s="83" t="str">
        <f t="shared" si="20"/>
        <v>NON VERIFICATO</v>
      </c>
      <c r="AJ48" s="6">
        <f>MAX!W112+0.6*AF48*L48*M48*'Caratteristiche CAM'!$F$35*'Caratteristiche CAM'!$H$54/'Caratteristiche CAM'!$C$36</f>
        <v>60.177229733658393</v>
      </c>
      <c r="AK48" s="84" t="str">
        <f t="shared" si="21"/>
        <v>NON VERIFICATO</v>
      </c>
      <c r="AL48" s="37">
        <f t="shared" si="22"/>
        <v>60.72423363019923</v>
      </c>
      <c r="AM48" s="95" t="s">
        <v>52</v>
      </c>
      <c r="AN48" s="37">
        <f t="shared" si="23"/>
        <v>62.772067414471998</v>
      </c>
      <c r="AO48" s="95" t="s">
        <v>52</v>
      </c>
      <c r="AP48" s="91">
        <f t="shared" si="24"/>
        <v>672.32960695601639</v>
      </c>
      <c r="AQ48" s="95" t="s">
        <v>52</v>
      </c>
      <c r="AR48" s="37">
        <f t="shared" si="25"/>
        <v>105.78384075729035</v>
      </c>
      <c r="AS48" s="95" t="s">
        <v>52</v>
      </c>
    </row>
    <row r="49" spans="1:45" ht="15.75" x14ac:dyDescent="0.25">
      <c r="A49" s="96" t="str">
        <f>MAX!A113</f>
        <v>X</v>
      </c>
      <c r="B49" s="96" t="str">
        <f>MAX!B113</f>
        <v>2.40X</v>
      </c>
      <c r="C49" s="96" t="str">
        <f>MAX!C113</f>
        <v>SISM 6</v>
      </c>
      <c r="D49" s="49">
        <f>MAX!E113</f>
        <v>-184.19920000000002</v>
      </c>
      <c r="E49" s="22">
        <f>MAX!F113</f>
        <v>69.995199999999997</v>
      </c>
      <c r="F49" s="22">
        <f>MAX!G113</f>
        <v>31.747199999999999</v>
      </c>
      <c r="G49" s="22">
        <f>MAX!H113</f>
        <v>22.805760000000003</v>
      </c>
      <c r="H49" s="22">
        <f>MAX!I113</f>
        <v>29.915120000000002</v>
      </c>
      <c r="I49" s="90">
        <f>MAX!J113</f>
        <v>106.26672000000002</v>
      </c>
      <c r="J49" s="96">
        <f>MAX!K113</f>
        <v>0.8</v>
      </c>
      <c r="K49" s="96">
        <f>MAX!L113</f>
        <v>2.2000000000000002</v>
      </c>
      <c r="L49" s="78">
        <v>1</v>
      </c>
      <c r="M49" s="21">
        <f>L49*'Caratteristiche CAM'!$F$36</f>
        <v>1E-3</v>
      </c>
      <c r="N49" s="21">
        <f>1-('Caratteristiche CAM'!$C$35^2+(MINA('RInforzo CAM  MAX'!J49:K49))^2)/(3*J49*K49)</f>
        <v>0.81060606060606066</v>
      </c>
      <c r="O49" s="48">
        <f>(1-('Caratteristiche CAM'!$C$36/(2*MIN('Caratteristiche CAM'!$C$35,MINA('RInforzo CAM  MAX'!J49:K49))))^2)</f>
        <v>0.9375</v>
      </c>
      <c r="P49" s="73">
        <f>4*M49/((MAX(MIN(J49:K49),'Caratteristiche CAM'!$C$35))*'Caratteristiche CAM'!$C$36)*'Caratteristiche CAM'!$F$35</f>
        <v>3.1666666666666665E-4</v>
      </c>
      <c r="Q49" s="96">
        <f>0.5*P49*'Caratteristiche CAM'!$H$54</f>
        <v>36.190476190476183</v>
      </c>
      <c r="R49" s="96">
        <f t="shared" si="14"/>
        <v>27.502705627705623</v>
      </c>
      <c r="S49" s="96">
        <f>'Caratteristiche Materiale'!$N$4+'Caratteristiche CAM'!$Q$71*'RInforzo CAM  MAX'!R49</f>
        <v>635.58847402597405</v>
      </c>
      <c r="T49" s="58" t="str">
        <f>IF(S49&gt;2*'Caratteristiche Materiale'!$N$4,"error","OK")</f>
        <v>OK</v>
      </c>
      <c r="U49" s="96">
        <f t="shared" si="15"/>
        <v>1016.9415584415585</v>
      </c>
      <c r="V49" s="63" t="str">
        <f t="shared" si="16"/>
        <v>verificato</v>
      </c>
      <c r="W49" s="64">
        <f>0.0035+0.015*(R49/'Caratteristiche Materiale'!$N$4)</f>
        <v>4.2072124304267161E-3</v>
      </c>
      <c r="X49" s="96">
        <f t="shared" si="13"/>
        <v>-104.65863636363636</v>
      </c>
      <c r="Y49" s="96">
        <f>IF(ABS(X49)&lt;('Caratteristiche Materiale'!$N$4-'Caratteristiche Materiale'!$N$4*0.4),-(((2*M49*'Caratteristiche CAM'!$F$35)/'Caratteristiche CAM'!$C$35*'Caratteristiche CAM'!$H$56*MAX(J49:K49))/(J49*K49)),0)</f>
        <v>-2.7142857142857149</v>
      </c>
      <c r="Z49" s="48">
        <f>(ABS(X49+Y49)*J49*K49+((2*'Caratteristiche CAM'!$F$35*'Caratteristiche CAM'!$F$36*'RInforzo CAM  MAX'!L49)/'Caratteristiche CAM'!$C$35)*MAX('RInforzo CAM  MAX'!J49:K49)*'Caratteristiche CAM'!$H$54)/((0.8*(0.85*'RInforzo CAM  MAX'!S49)*MIN('RInforzo CAM  MAX'!J49:K49)+((2*'Caratteristiche CAM'!$F$35*'Caratteristiche CAM'!$F$36*'RInforzo CAM  MAX'!L49)/'Caratteristiche CAM'!$C$35)*'Caratteristiche CAM'!$H$54))</f>
        <v>0.61299749479027654</v>
      </c>
      <c r="AA49" s="96">
        <f>0.85*S49*0.8*Z49*MIN(J49:K49)*(MAX(J49:K49)/2-0.4*Z49)+((2*'Caratteristiche CAM'!$F$35*'Caratteristiche CAM'!$F$36*'RInforzo CAM  MAX'!L49)/'Caratteristiche CAM'!$C$35)*'Caratteristiche CAM'!$H$54*(MAX('RInforzo CAM  MAX'!J49:K49)-'RInforzo CAM  MAX'!Z49)*'RInforzo CAM  MAX'!Z49/2</f>
        <v>188.21657800460977</v>
      </c>
      <c r="AB49" s="61" t="str">
        <f t="shared" si="18"/>
        <v>verificato</v>
      </c>
      <c r="AC49" s="48">
        <f>ABS(D49)/(0.85*'Caratteristiche Materiale'!$N$4*MAX('RInforzo CAM  MAX'!J49:K49))+('Caratteristiche CAM'!$F$35*'Caratteristiche CAM'!$F$36*'RInforzo CAM  MAX'!L49*'Caratteristiche CAM'!$H$54/('Caratteristiche CAM'!$C$35*0.85*'Caratteristiche Materiale'!$N$4*MAX('RInforzo CAM  MAX'!J49:K49)))</f>
        <v>0.17549637454981992</v>
      </c>
      <c r="AD49" s="96">
        <f>('Caratteristiche CAM'!$F$35*'Caratteristiche CAM'!$F$36*'RInforzo CAM  MAX'!L49*'Caratteristiche CAM'!$H$54/('Caratteristiche CAM'!$C$35))*MIN(J49:K49)/2+0.85*'Caratteristiche Materiale'!$N$4*MAX('RInforzo CAM  MAX'!J49:K49)*AC49*(MIN(J49:K49)-0.4*AC49)</f>
        <v>142.60645377855062</v>
      </c>
      <c r="AE49" s="74" t="str">
        <f t="shared" si="19"/>
        <v>verificato</v>
      </c>
      <c r="AF49" s="82">
        <f t="shared" si="17"/>
        <v>1.4064987473951382</v>
      </c>
      <c r="AG49" s="96">
        <f>'Caratteristiche Materiale'!$N$5+0.4*ABS(X49)</f>
        <v>52.69678787878788</v>
      </c>
      <c r="AH49" s="96">
        <f>AF49*MIN(J49:K49)*AG49+0.6*AF49*L49*M49*'Caratteristiche CAM'!$F$35*'Caratteristiche CAM'!$H$54/'Caratteristiche CAM'!$C$36</f>
        <v>71.510819177699176</v>
      </c>
      <c r="AI49" s="83" t="str">
        <f t="shared" si="20"/>
        <v>verificato</v>
      </c>
      <c r="AJ49" s="6">
        <f>MAX!W113+0.6*AF49*L49*M49*'Caratteristiche CAM'!$F$35*'Caratteristiche CAM'!$H$54/'Caratteristiche CAM'!$C$36</f>
        <v>64.225236631214074</v>
      </c>
      <c r="AK49" s="84" t="str">
        <f t="shared" si="21"/>
        <v>verificato</v>
      </c>
      <c r="AL49" s="37">
        <f t="shared" si="22"/>
        <v>91.756629927786577</v>
      </c>
      <c r="AM49" s="95" t="s">
        <v>52</v>
      </c>
      <c r="AN49" s="37">
        <f t="shared" si="23"/>
        <v>102.16531873285479</v>
      </c>
      <c r="AO49" s="95" t="s">
        <v>52</v>
      </c>
      <c r="AP49" s="91">
        <f t="shared" si="24"/>
        <v>476.70359931215592</v>
      </c>
      <c r="AQ49" s="95" t="s">
        <v>52</v>
      </c>
      <c r="AR49" s="37">
        <f t="shared" si="25"/>
        <v>177.11714260552102</v>
      </c>
      <c r="AS49" s="95" t="s">
        <v>52</v>
      </c>
    </row>
    <row r="50" spans="1:45" ht="15.75" x14ac:dyDescent="0.25">
      <c r="A50" s="96" t="str">
        <f>MAX!A114</f>
        <v>X</v>
      </c>
      <c r="B50" s="96" t="str">
        <f>MAX!B114</f>
        <v>2.40X</v>
      </c>
      <c r="C50" s="96" t="str">
        <f>MAX!C114</f>
        <v>SISM 7</v>
      </c>
      <c r="D50" s="49">
        <f>MAX!E114</f>
        <v>-184.19920000000002</v>
      </c>
      <c r="E50" s="22">
        <f>MAX!F114</f>
        <v>69.995199999999997</v>
      </c>
      <c r="F50" s="22">
        <f>MAX!G114</f>
        <v>31.747199999999999</v>
      </c>
      <c r="G50" s="22">
        <f>MAX!H114</f>
        <v>22.805760000000003</v>
      </c>
      <c r="H50" s="22">
        <f>MAX!I114</f>
        <v>29.915120000000002</v>
      </c>
      <c r="I50" s="90">
        <f>MAX!J114</f>
        <v>106.26672000000002</v>
      </c>
      <c r="J50" s="96">
        <f>MAX!K114</f>
        <v>0.8</v>
      </c>
      <c r="K50" s="96">
        <f>MAX!L114</f>
        <v>2.2000000000000002</v>
      </c>
      <c r="L50" s="78">
        <v>1</v>
      </c>
      <c r="M50" s="21">
        <f>L50*'Caratteristiche CAM'!$F$36</f>
        <v>1E-3</v>
      </c>
      <c r="N50" s="21">
        <f>1-('Caratteristiche CAM'!$C$35^2+(MINA('RInforzo CAM  MAX'!J50:K50))^2)/(3*J50*K50)</f>
        <v>0.81060606060606066</v>
      </c>
      <c r="O50" s="48">
        <f>(1-('Caratteristiche CAM'!$C$36/(2*MIN('Caratteristiche CAM'!$C$35,MINA('RInforzo CAM  MAX'!J50:K50))))^2)</f>
        <v>0.9375</v>
      </c>
      <c r="P50" s="73">
        <f>4*M50/((MAX(MIN(J50:K50),'Caratteristiche CAM'!$C$35))*'Caratteristiche CAM'!$C$36)*'Caratteristiche CAM'!$F$35</f>
        <v>3.1666666666666665E-4</v>
      </c>
      <c r="Q50" s="96">
        <f>0.5*P50*'Caratteristiche CAM'!$H$54</f>
        <v>36.190476190476183</v>
      </c>
      <c r="R50" s="96">
        <f t="shared" si="14"/>
        <v>27.502705627705623</v>
      </c>
      <c r="S50" s="96">
        <f>'Caratteristiche Materiale'!$N$4+'Caratteristiche CAM'!$Q$71*'RInforzo CAM  MAX'!R50</f>
        <v>635.58847402597405</v>
      </c>
      <c r="T50" s="58" t="str">
        <f>IF(S50&gt;2*'Caratteristiche Materiale'!$N$4,"error","OK")</f>
        <v>OK</v>
      </c>
      <c r="U50" s="96">
        <f t="shared" si="15"/>
        <v>1016.9415584415585</v>
      </c>
      <c r="V50" s="63" t="str">
        <f t="shared" si="16"/>
        <v>verificato</v>
      </c>
      <c r="W50" s="64">
        <f>0.0035+0.015*(R50/'Caratteristiche Materiale'!$N$4)</f>
        <v>4.2072124304267161E-3</v>
      </c>
      <c r="X50" s="96">
        <f t="shared" si="13"/>
        <v>-104.65863636363636</v>
      </c>
      <c r="Y50" s="96">
        <f>IF(ABS(X50)&lt;('Caratteristiche Materiale'!$N$4-'Caratteristiche Materiale'!$N$4*0.4),-(((2*M50*'Caratteristiche CAM'!$F$35)/'Caratteristiche CAM'!$C$35*'Caratteristiche CAM'!$H$56*MAX(J50:K50))/(J50*K50)),0)</f>
        <v>-2.7142857142857149</v>
      </c>
      <c r="Z50" s="48">
        <f>(ABS(X50+Y50)*J50*K50+((2*'Caratteristiche CAM'!$F$35*'Caratteristiche CAM'!$F$36*'RInforzo CAM  MAX'!L50)/'Caratteristiche CAM'!$C$35)*MAX('RInforzo CAM  MAX'!J50:K50)*'Caratteristiche CAM'!$H$54)/((0.8*(0.85*'RInforzo CAM  MAX'!S50)*MIN('RInforzo CAM  MAX'!J50:K50)+((2*'Caratteristiche CAM'!$F$35*'Caratteristiche CAM'!$F$36*'RInforzo CAM  MAX'!L50)/'Caratteristiche CAM'!$C$35)*'Caratteristiche CAM'!$H$54))</f>
        <v>0.61299749479027654</v>
      </c>
      <c r="AA50" s="96">
        <f>0.85*S50*0.8*Z50*MIN(J50:K50)*(MAX(J50:K50)/2-0.4*Z50)+((2*'Caratteristiche CAM'!$F$35*'Caratteristiche CAM'!$F$36*'RInforzo CAM  MAX'!L50)/'Caratteristiche CAM'!$C$35)*'Caratteristiche CAM'!$H$54*(MAX('RInforzo CAM  MAX'!J50:K50)-'RInforzo CAM  MAX'!Z50)*'RInforzo CAM  MAX'!Z50/2</f>
        <v>188.21657800460977</v>
      </c>
      <c r="AB50" s="61" t="str">
        <f t="shared" si="18"/>
        <v>verificato</v>
      </c>
      <c r="AC50" s="48">
        <f>ABS(D50)/(0.85*'Caratteristiche Materiale'!$N$4*MAX('RInforzo CAM  MAX'!J50:K50))+('Caratteristiche CAM'!$F$35*'Caratteristiche CAM'!$F$36*'RInforzo CAM  MAX'!L50*'Caratteristiche CAM'!$H$54/('Caratteristiche CAM'!$C$35*0.85*'Caratteristiche Materiale'!$N$4*MAX('RInforzo CAM  MAX'!J50:K50)))</f>
        <v>0.17549637454981992</v>
      </c>
      <c r="AD50" s="96">
        <f>('Caratteristiche CAM'!$F$35*'Caratteristiche CAM'!$F$36*'RInforzo CAM  MAX'!L50*'Caratteristiche CAM'!$H$54/('Caratteristiche CAM'!$C$35))*MIN(J50:K50)/2+0.85*'Caratteristiche Materiale'!$N$4*MAX('RInforzo CAM  MAX'!J50:K50)*AC50*(MIN(J50:K50)-0.4*AC50)</f>
        <v>142.60645377855062</v>
      </c>
      <c r="AE50" s="74" t="str">
        <f t="shared" si="19"/>
        <v>verificato</v>
      </c>
      <c r="AF50" s="82">
        <f t="shared" si="17"/>
        <v>1.4064987473951382</v>
      </c>
      <c r="AG50" s="96">
        <f>'Caratteristiche Materiale'!$N$5+0.4*ABS(X50)</f>
        <v>52.69678787878788</v>
      </c>
      <c r="AH50" s="96">
        <f>AF50*MIN(J50:K50)*AG50+0.6*AF50*L50*M50*'Caratteristiche CAM'!$F$35*'Caratteristiche CAM'!$H$54/'Caratteristiche CAM'!$C$36</f>
        <v>71.510819177699176</v>
      </c>
      <c r="AI50" s="83" t="str">
        <f t="shared" si="20"/>
        <v>verificato</v>
      </c>
      <c r="AJ50" s="6">
        <f>MAX!W114+0.6*AF50*L50*M50*'Caratteristiche CAM'!$F$35*'Caratteristiche CAM'!$H$54/'Caratteristiche CAM'!$C$36</f>
        <v>64.225236631214074</v>
      </c>
      <c r="AK50" s="84" t="str">
        <f t="shared" si="21"/>
        <v>verificato</v>
      </c>
      <c r="AL50" s="37">
        <f t="shared" si="22"/>
        <v>91.756629927786577</v>
      </c>
      <c r="AM50" s="95" t="s">
        <v>52</v>
      </c>
      <c r="AN50" s="37">
        <f t="shared" si="23"/>
        <v>102.16531873285479</v>
      </c>
      <c r="AO50" s="95" t="s">
        <v>52</v>
      </c>
      <c r="AP50" s="91">
        <f t="shared" si="24"/>
        <v>476.70359931215592</v>
      </c>
      <c r="AQ50" s="95" t="s">
        <v>52</v>
      </c>
      <c r="AR50" s="37">
        <f t="shared" si="25"/>
        <v>177.11714260552102</v>
      </c>
      <c r="AS50" s="95" t="s">
        <v>52</v>
      </c>
    </row>
    <row r="51" spans="1:45" ht="15.75" x14ac:dyDescent="0.25">
      <c r="A51" s="96" t="str">
        <f>MAX!A115</f>
        <v>X</v>
      </c>
      <c r="B51" s="96" t="str">
        <f>MAX!B115</f>
        <v>2.40X</v>
      </c>
      <c r="C51" s="96" t="str">
        <f>MAX!C115</f>
        <v>SISM 8</v>
      </c>
      <c r="D51" s="49">
        <f>MAX!E115</f>
        <v>-184.19920000000002</v>
      </c>
      <c r="E51" s="22">
        <f>MAX!F115</f>
        <v>69.995199999999997</v>
      </c>
      <c r="F51" s="22">
        <f>MAX!G115</f>
        <v>31.747199999999999</v>
      </c>
      <c r="G51" s="22">
        <f>MAX!H115</f>
        <v>22.805760000000003</v>
      </c>
      <c r="H51" s="22">
        <f>MAX!I115</f>
        <v>29.915120000000002</v>
      </c>
      <c r="I51" s="90">
        <f>MAX!J115</f>
        <v>106.26672000000002</v>
      </c>
      <c r="J51" s="96">
        <f>MAX!K115</f>
        <v>0.8</v>
      </c>
      <c r="K51" s="96">
        <f>MAX!L115</f>
        <v>2.2000000000000002</v>
      </c>
      <c r="L51" s="78">
        <v>1</v>
      </c>
      <c r="M51" s="21">
        <f>L51*'Caratteristiche CAM'!$F$36</f>
        <v>1E-3</v>
      </c>
      <c r="N51" s="21">
        <f>1-('Caratteristiche CAM'!$C$35^2+(MINA('RInforzo CAM  MAX'!J51:K51))^2)/(3*J51*K51)</f>
        <v>0.81060606060606066</v>
      </c>
      <c r="O51" s="48">
        <f>(1-('Caratteristiche CAM'!$C$36/(2*MIN('Caratteristiche CAM'!$C$35,MINA('RInforzo CAM  MAX'!J51:K51))))^2)</f>
        <v>0.9375</v>
      </c>
      <c r="P51" s="73">
        <f>4*M51/((MAX(MIN(J51:K51),'Caratteristiche CAM'!$C$35))*'Caratteristiche CAM'!$C$36)*'Caratteristiche CAM'!$F$35</f>
        <v>3.1666666666666665E-4</v>
      </c>
      <c r="Q51" s="96">
        <f>0.5*P51*'Caratteristiche CAM'!$H$54</f>
        <v>36.190476190476183</v>
      </c>
      <c r="R51" s="96">
        <f t="shared" si="14"/>
        <v>27.502705627705623</v>
      </c>
      <c r="S51" s="96">
        <f>'Caratteristiche Materiale'!$N$4+'Caratteristiche CAM'!$Q$71*'RInforzo CAM  MAX'!R51</f>
        <v>635.58847402597405</v>
      </c>
      <c r="T51" s="58" t="str">
        <f>IF(S51&gt;2*'Caratteristiche Materiale'!$N$4,"error","OK")</f>
        <v>OK</v>
      </c>
      <c r="U51" s="96">
        <f t="shared" si="15"/>
        <v>1016.9415584415585</v>
      </c>
      <c r="V51" s="63" t="str">
        <f t="shared" si="16"/>
        <v>verificato</v>
      </c>
      <c r="W51" s="64">
        <f>0.0035+0.015*(R51/'Caratteristiche Materiale'!$N$4)</f>
        <v>4.2072124304267161E-3</v>
      </c>
      <c r="X51" s="96">
        <f t="shared" si="13"/>
        <v>-104.65863636363636</v>
      </c>
      <c r="Y51" s="96">
        <f>IF(ABS(X51)&lt;('Caratteristiche Materiale'!$N$4-'Caratteristiche Materiale'!$N$4*0.4),-(((2*M51*'Caratteristiche CAM'!$F$35)/'Caratteristiche CAM'!$C$35*'Caratteristiche CAM'!$H$56*MAX(J51:K51))/(J51*K51)),0)</f>
        <v>-2.7142857142857149</v>
      </c>
      <c r="Z51" s="48">
        <f>(ABS(X51+Y51)*J51*K51+((2*'Caratteristiche CAM'!$F$35*'Caratteristiche CAM'!$F$36*'RInforzo CAM  MAX'!L51)/'Caratteristiche CAM'!$C$35)*MAX('RInforzo CAM  MAX'!J51:K51)*'Caratteristiche CAM'!$H$54)/((0.8*(0.85*'RInforzo CAM  MAX'!S51)*MIN('RInforzo CAM  MAX'!J51:K51)+((2*'Caratteristiche CAM'!$F$35*'Caratteristiche CAM'!$F$36*'RInforzo CAM  MAX'!L51)/'Caratteristiche CAM'!$C$35)*'Caratteristiche CAM'!$H$54))</f>
        <v>0.61299749479027654</v>
      </c>
      <c r="AA51" s="96">
        <f>0.85*S51*0.8*Z51*MIN(J51:K51)*(MAX(J51:K51)/2-0.4*Z51)+((2*'Caratteristiche CAM'!$F$35*'Caratteristiche CAM'!$F$36*'RInforzo CAM  MAX'!L51)/'Caratteristiche CAM'!$C$35)*'Caratteristiche CAM'!$H$54*(MAX('RInforzo CAM  MAX'!J51:K51)-'RInforzo CAM  MAX'!Z51)*'RInforzo CAM  MAX'!Z51/2</f>
        <v>188.21657800460977</v>
      </c>
      <c r="AB51" s="61" t="str">
        <f t="shared" si="18"/>
        <v>verificato</v>
      </c>
      <c r="AC51" s="48">
        <f>ABS(D51)/(0.85*'Caratteristiche Materiale'!$N$4*MAX('RInforzo CAM  MAX'!J51:K51))+('Caratteristiche CAM'!$F$35*'Caratteristiche CAM'!$F$36*'RInforzo CAM  MAX'!L51*'Caratteristiche CAM'!$H$54/('Caratteristiche CAM'!$C$35*0.85*'Caratteristiche Materiale'!$N$4*MAX('RInforzo CAM  MAX'!J51:K51)))</f>
        <v>0.17549637454981992</v>
      </c>
      <c r="AD51" s="96">
        <f>('Caratteristiche CAM'!$F$35*'Caratteristiche CAM'!$F$36*'RInforzo CAM  MAX'!L51*'Caratteristiche CAM'!$H$54/('Caratteristiche CAM'!$C$35))*MIN(J51:K51)/2+0.85*'Caratteristiche Materiale'!$N$4*MAX('RInforzo CAM  MAX'!J51:K51)*AC51*(MIN(J51:K51)-0.4*AC51)</f>
        <v>142.60645377855062</v>
      </c>
      <c r="AE51" s="74" t="str">
        <f t="shared" si="19"/>
        <v>verificato</v>
      </c>
      <c r="AF51" s="82">
        <f t="shared" si="17"/>
        <v>1.4064987473951382</v>
      </c>
      <c r="AG51" s="96">
        <f>'Caratteristiche Materiale'!$N$5+0.4*ABS(X51)</f>
        <v>52.69678787878788</v>
      </c>
      <c r="AH51" s="96">
        <f>AF51*MIN(J51:K51)*AG51+0.6*AF51*L51*M51*'Caratteristiche CAM'!$F$35*'Caratteristiche CAM'!$H$54/'Caratteristiche CAM'!$C$36</f>
        <v>71.510819177699176</v>
      </c>
      <c r="AI51" s="83" t="str">
        <f t="shared" si="20"/>
        <v>verificato</v>
      </c>
      <c r="AJ51" s="6">
        <f>MAX!W115+0.6*AF51*L51*M51*'Caratteristiche CAM'!$F$35*'Caratteristiche CAM'!$H$54/'Caratteristiche CAM'!$C$36</f>
        <v>64.225236631214074</v>
      </c>
      <c r="AK51" s="84" t="str">
        <f t="shared" si="21"/>
        <v>verificato</v>
      </c>
      <c r="AL51" s="37">
        <f t="shared" si="22"/>
        <v>91.756629927786577</v>
      </c>
      <c r="AM51" s="95" t="s">
        <v>52</v>
      </c>
      <c r="AN51" s="37">
        <f t="shared" si="23"/>
        <v>102.16531873285479</v>
      </c>
      <c r="AO51" s="95" t="s">
        <v>52</v>
      </c>
      <c r="AP51" s="91">
        <f t="shared" si="24"/>
        <v>476.70359931215592</v>
      </c>
      <c r="AQ51" s="95" t="s">
        <v>52</v>
      </c>
      <c r="AR51" s="37">
        <f t="shared" si="25"/>
        <v>177.11714260552102</v>
      </c>
      <c r="AS51" s="95" t="s">
        <v>52</v>
      </c>
    </row>
    <row r="52" spans="1:45" ht="15.75" x14ac:dyDescent="0.25">
      <c r="A52" s="96" t="str">
        <f>MAX!A116</f>
        <v>X</v>
      </c>
      <c r="B52" s="96" t="str">
        <f>MAX!B116</f>
        <v>2.41x</v>
      </c>
      <c r="C52" s="96" t="str">
        <f>MAX!C116</f>
        <v>SISM 1</v>
      </c>
      <c r="D52" s="49">
        <f>MAX!E116</f>
        <v>-250.40479999999999</v>
      </c>
      <c r="E52" s="22">
        <f>MAX!F116</f>
        <v>48.443200000000004</v>
      </c>
      <c r="F52" s="22">
        <f>MAX!G116</f>
        <v>26.6936</v>
      </c>
      <c r="G52" s="22">
        <f>MAX!H116</f>
        <v>33.114800000000002</v>
      </c>
      <c r="H52" s="22">
        <f>MAX!I116</f>
        <v>19.15728</v>
      </c>
      <c r="I52" s="90">
        <f>MAX!J116</f>
        <v>40.444560000000003</v>
      </c>
      <c r="J52" s="96">
        <f>MAX!K116</f>
        <v>0.8</v>
      </c>
      <c r="K52" s="96">
        <f>MAX!L116</f>
        <v>3.72</v>
      </c>
      <c r="L52" s="78">
        <v>1</v>
      </c>
      <c r="M52" s="21">
        <f>L52*'Caratteristiche CAM'!$F$36</f>
        <v>1E-3</v>
      </c>
      <c r="N52" s="21">
        <f>1-('Caratteristiche CAM'!$C$35^2+(MINA('RInforzo CAM  MAX'!J52:K52))^2)/(3*J52*K52)</f>
        <v>0.88799283154121866</v>
      </c>
      <c r="O52" s="48">
        <f>(1-('Caratteristiche CAM'!$C$36/(2*MIN('Caratteristiche CAM'!$C$35,MINA('RInforzo CAM  MAX'!J52:K52))))^2)</f>
        <v>0.9375</v>
      </c>
      <c r="P52" s="73">
        <f>4*M52/((MAX(MIN(J52:K52),'Caratteristiche CAM'!$C$35))*'Caratteristiche CAM'!$C$36)*'Caratteristiche CAM'!$F$35</f>
        <v>3.1666666666666665E-4</v>
      </c>
      <c r="Q52" s="96">
        <f>0.5*P52*'Caratteristiche CAM'!$H$54</f>
        <v>36.190476190476183</v>
      </c>
      <c r="R52" s="96">
        <f t="shared" si="14"/>
        <v>30.128328213005627</v>
      </c>
      <c r="S52" s="96">
        <f>'Caratteristiche Materiale'!$N$4+'Caratteristiche CAM'!$Q$71*'RInforzo CAM  MAX'!R52</f>
        <v>640.57715693804403</v>
      </c>
      <c r="T52" s="58" t="str">
        <f>IF(S52&gt;2*'Caratteristiche Materiale'!$N$4,"error","OK")</f>
        <v>OK</v>
      </c>
      <c r="U52" s="96">
        <f t="shared" si="15"/>
        <v>1733.0523809523811</v>
      </c>
      <c r="V52" s="63" t="str">
        <f t="shared" si="16"/>
        <v>verificato</v>
      </c>
      <c r="W52" s="64">
        <f>0.0035+0.015*(R52/'Caratteristiche Materiale'!$N$4)</f>
        <v>4.2747284397630023E-3</v>
      </c>
      <c r="X52" s="96">
        <f t="shared" si="13"/>
        <v>-84.141397849462351</v>
      </c>
      <c r="Y52" s="96">
        <f>IF(ABS(X52)&lt;('Caratteristiche Materiale'!$N$4-'Caratteristiche Materiale'!$N$4*0.4),-(((2*M52*'Caratteristiche CAM'!$F$35)/'Caratteristiche CAM'!$C$35*'Caratteristiche CAM'!$H$56*MAX(J52:K52))/(J52*K52)),0)</f>
        <v>-2.714285714285714</v>
      </c>
      <c r="Z52" s="48">
        <f>(ABS(X52+Y52)*J52*K52+((2*'Caratteristiche CAM'!$F$35*'Caratteristiche CAM'!$F$36*'RInforzo CAM  MAX'!L52)/'Caratteristiche CAM'!$C$35)*MAX('RInforzo CAM  MAX'!J52:K52)*'Caratteristiche CAM'!$H$54)/((0.8*(0.85*'RInforzo CAM  MAX'!S52)*MIN('RInforzo CAM  MAX'!J52:K52)+((2*'Caratteristiche CAM'!$F$35*'Caratteristiche CAM'!$F$36*'RInforzo CAM  MAX'!L52)/'Caratteristiche CAM'!$C$35)*'Caratteristiche CAM'!$H$54))</f>
        <v>0.86054222856283247</v>
      </c>
      <c r="AA52" s="96">
        <f>0.85*S52*0.8*Z52*MIN(J52:K52)*(MAX(J52:K52)/2-0.4*Z52)+((2*'Caratteristiche CAM'!$F$35*'Caratteristiche CAM'!$F$36*'RInforzo CAM  MAX'!L52)/'Caratteristiche CAM'!$C$35)*'Caratteristiche CAM'!$H$54*(MAX('RInforzo CAM  MAX'!J52:K52)-'RInforzo CAM  MAX'!Z52)*'RInforzo CAM  MAX'!Z52/2</f>
        <v>472.3585052467281</v>
      </c>
      <c r="AB52" s="61" t="str">
        <f t="shared" si="18"/>
        <v>verificato</v>
      </c>
      <c r="AC52" s="48">
        <f>ABS(D52)/(0.85*'Caratteristiche Materiale'!$N$4*MAX('RInforzo CAM  MAX'!J52:K52))+('Caratteristiche CAM'!$F$35*'Caratteristiche CAM'!$F$36*'RInforzo CAM  MAX'!L52*'Caratteristiche CAM'!$H$54/('Caratteristiche CAM'!$C$35*0.85*'Caratteristiche Materiale'!$N$4*MAX('RInforzo CAM  MAX'!J52:K52)))</f>
        <v>0.13968169977668485</v>
      </c>
      <c r="AD52" s="96">
        <f>('Caratteristiche CAM'!$F$35*'Caratteristiche CAM'!$F$36*'RInforzo CAM  MAX'!L52*'Caratteristiche CAM'!$H$54/('Caratteristiche CAM'!$C$35))*MIN(J52:K52)/2+0.85*'Caratteristiche Materiale'!$N$4*MAX('RInforzo CAM  MAX'!J52:K52)*AC52*(MIN(J52:K52)-0.4*AC52)</f>
        <v>194.61435526881687</v>
      </c>
      <c r="AE52" s="74" t="str">
        <f t="shared" si="19"/>
        <v>verificato</v>
      </c>
      <c r="AF52" s="82">
        <f t="shared" si="17"/>
        <v>2.2902711142814165</v>
      </c>
      <c r="AG52" s="96">
        <f>'Caratteristiche Materiale'!$N$5+0.4*ABS(X52)</f>
        <v>44.489892473118275</v>
      </c>
      <c r="AH52" s="96">
        <f>AF52*MIN(J52:K52)*AG52+0.6*AF52*L52*M52*'Caratteristiche CAM'!$F$35*'Caratteristiche CAM'!$H$54/'Caratteristiche CAM'!$C$36</f>
        <v>101.40777302240808</v>
      </c>
      <c r="AI52" s="83" t="str">
        <f t="shared" si="20"/>
        <v>verificato</v>
      </c>
      <c r="AJ52" s="6">
        <f>MAX!W116+0.6*AF52*L52*M52*'Caratteristiche CAM'!$F$35*'Caratteristiche CAM'!$H$54/'Caratteristiche CAM'!$C$36</f>
        <v>100.02659984528528</v>
      </c>
      <c r="AK52" s="84" t="str">
        <f t="shared" si="21"/>
        <v>verificato</v>
      </c>
      <c r="AL52" s="37">
        <f t="shared" si="22"/>
        <v>206.48223041682891</v>
      </c>
      <c r="AM52" s="95" t="s">
        <v>52</v>
      </c>
      <c r="AN52" s="37">
        <f t="shared" si="23"/>
        <v>209.33334920568433</v>
      </c>
      <c r="AO52" s="95" t="s">
        <v>52</v>
      </c>
      <c r="AP52" s="91">
        <f t="shared" si="24"/>
        <v>1015.8767594816011</v>
      </c>
      <c r="AQ52" s="95" t="s">
        <v>52</v>
      </c>
      <c r="AR52" s="37">
        <f t="shared" si="25"/>
        <v>1167.9160442015639</v>
      </c>
      <c r="AS52" s="95" t="s">
        <v>52</v>
      </c>
    </row>
    <row r="53" spans="1:45" ht="15.75" x14ac:dyDescent="0.25">
      <c r="A53" s="96" t="str">
        <f>MAX!A117</f>
        <v>X</v>
      </c>
      <c r="B53" s="96" t="str">
        <f>MAX!B117</f>
        <v>2.41x</v>
      </c>
      <c r="C53" s="96" t="str">
        <f>MAX!C117</f>
        <v>SISM 2</v>
      </c>
      <c r="D53" s="49">
        <f>MAX!E117</f>
        <v>-258.51600000000002</v>
      </c>
      <c r="E53" s="22">
        <f>MAX!F117</f>
        <v>70.219200000000001</v>
      </c>
      <c r="F53" s="22">
        <f>MAX!G117</f>
        <v>41.041600000000003</v>
      </c>
      <c r="G53" s="22">
        <f>MAX!H117</f>
        <v>65.615679999999998</v>
      </c>
      <c r="H53" s="22">
        <f>MAX!I117</f>
        <v>30.312880000000003</v>
      </c>
      <c r="I53" s="90">
        <f>MAX!J117</f>
        <v>74.391360000000006</v>
      </c>
      <c r="J53" s="96">
        <f>MAX!K117</f>
        <v>0.8</v>
      </c>
      <c r="K53" s="96">
        <f>MAX!L117</f>
        <v>3.72</v>
      </c>
      <c r="L53" s="78">
        <v>1</v>
      </c>
      <c r="M53" s="21">
        <f>L53*'Caratteristiche CAM'!$F$36</f>
        <v>1E-3</v>
      </c>
      <c r="N53" s="21">
        <f>1-('Caratteristiche CAM'!$C$35^2+(MINA('RInforzo CAM  MAX'!J53:K53))^2)/(3*J53*K53)</f>
        <v>0.88799283154121866</v>
      </c>
      <c r="O53" s="48">
        <f>(1-('Caratteristiche CAM'!$C$36/(2*MIN('Caratteristiche CAM'!$C$35,MINA('RInforzo CAM  MAX'!J53:K53))))^2)</f>
        <v>0.9375</v>
      </c>
      <c r="P53" s="73">
        <f>4*M53/((MAX(MIN(J53:K53),'Caratteristiche CAM'!$C$35))*'Caratteristiche CAM'!$C$36)*'Caratteristiche CAM'!$F$35</f>
        <v>3.1666666666666665E-4</v>
      </c>
      <c r="Q53" s="96">
        <f>0.5*P53*'Caratteristiche CAM'!$H$54</f>
        <v>36.190476190476183</v>
      </c>
      <c r="R53" s="96">
        <f t="shared" si="14"/>
        <v>30.128328213005627</v>
      </c>
      <c r="S53" s="96">
        <f>'Caratteristiche Materiale'!$N$4+'Caratteristiche CAM'!$Q$71*'RInforzo CAM  MAX'!R53</f>
        <v>640.57715693804403</v>
      </c>
      <c r="T53" s="58" t="str">
        <f>IF(S53&gt;2*'Caratteristiche Materiale'!$N$4,"error","OK")</f>
        <v>OK</v>
      </c>
      <c r="U53" s="96">
        <f t="shared" si="15"/>
        <v>1733.0523809523811</v>
      </c>
      <c r="V53" s="63" t="str">
        <f t="shared" si="16"/>
        <v>verificato</v>
      </c>
      <c r="W53" s="64">
        <f>0.0035+0.015*(R53/'Caratteristiche Materiale'!$N$4)</f>
        <v>4.2747284397630023E-3</v>
      </c>
      <c r="X53" s="96">
        <f t="shared" si="13"/>
        <v>-86.866935483870961</v>
      </c>
      <c r="Y53" s="96">
        <f>IF(ABS(X53)&lt;('Caratteristiche Materiale'!$N$4-'Caratteristiche Materiale'!$N$4*0.4),-(((2*M53*'Caratteristiche CAM'!$F$35)/'Caratteristiche CAM'!$C$35*'Caratteristiche CAM'!$H$56*MAX(J53:K53))/(J53*K53)),0)</f>
        <v>-2.714285714285714</v>
      </c>
      <c r="Z53" s="48">
        <f>(ABS(X53+Y53)*J53*K53+((2*'Caratteristiche CAM'!$F$35*'Caratteristiche CAM'!$F$36*'RInforzo CAM  MAX'!L53)/'Caratteristiche CAM'!$C$35)*MAX('RInforzo CAM  MAX'!J53:K53)*'Caratteristiche CAM'!$H$54)/((0.8*(0.85*'RInforzo CAM  MAX'!S53)*MIN('RInforzo CAM  MAX'!J53:K53)+((2*'Caratteristiche CAM'!$F$35*'Caratteristiche CAM'!$F$36*'RInforzo CAM  MAX'!L53)/'Caratteristiche CAM'!$C$35)*'Caratteristiche CAM'!$H$54))</f>
        <v>0.88289020028972043</v>
      </c>
      <c r="AA53" s="96">
        <f>0.85*S53*0.8*Z53*MIN(J53:K53)*(MAX(J53:K53)/2-0.4*Z53)+((2*'Caratteristiche CAM'!$F$35*'Caratteristiche CAM'!$F$36*'RInforzo CAM  MAX'!L53)/'Caratteristiche CAM'!$C$35)*'Caratteristiche CAM'!$H$54*(MAX('RInforzo CAM  MAX'!J53:K53)-'RInforzo CAM  MAX'!Z53)*'RInforzo CAM  MAX'!Z53/2</f>
        <v>481.73240320804632</v>
      </c>
      <c r="AB53" s="61" t="str">
        <f t="shared" si="18"/>
        <v>verificato</v>
      </c>
      <c r="AC53" s="48">
        <f>ABS(D53)/(0.85*'Caratteristiche Materiale'!$N$4*MAX('RInforzo CAM  MAX'!J53:K53))+('Caratteristiche CAM'!$F$35*'Caratteristiche CAM'!$F$36*'RInforzo CAM  MAX'!L53*'Caratteristiche CAM'!$H$54/('Caratteristiche CAM'!$C$35*0.85*'Caratteristiche Materiale'!$N$4*MAX('RInforzo CAM  MAX'!J53:K53)))</f>
        <v>0.14407920587589873</v>
      </c>
      <c r="AD53" s="96">
        <f>('Caratteristiche CAM'!$F$35*'Caratteristiche CAM'!$F$36*'RInforzo CAM  MAX'!L53*'Caratteristiche CAM'!$H$54/('Caratteristiche CAM'!$C$35))*MIN(J53:K53)/2+0.85*'Caratteristiche Materiale'!$N$4*MAX('RInforzo CAM  MAX'!J53:K53)*AC53*(MIN(J53:K53)-0.4*AC53)</f>
        <v>200.18265868564521</v>
      </c>
      <c r="AE53" s="74" t="str">
        <f t="shared" si="19"/>
        <v>verificato</v>
      </c>
      <c r="AF53" s="82">
        <f t="shared" si="17"/>
        <v>2.3014451001448601</v>
      </c>
      <c r="AG53" s="96">
        <f>'Caratteristiche Materiale'!$N$5+0.4*ABS(X53)</f>
        <v>45.580107526881719</v>
      </c>
      <c r="AH53" s="96">
        <f>AF53*MIN(J53:K53)*AG53+0.6*AF53*L53*M53*'Caratteristiche CAM'!$F$35*'Caratteristiche CAM'!$H$54/'Caratteristiche CAM'!$C$36</f>
        <v>103.90978668956959</v>
      </c>
      <c r="AI53" s="83" t="str">
        <f t="shared" si="20"/>
        <v>verificato</v>
      </c>
      <c r="AJ53" s="6">
        <f>MAX!W117+0.6*AF53*L53*M53*'Caratteristiche CAM'!$F$35*'Caratteristiche CAM'!$H$54/'Caratteristiche CAM'!$C$36</f>
        <v>101.20415241029309</v>
      </c>
      <c r="AK53" s="84" t="str">
        <f t="shared" si="21"/>
        <v>verificato</v>
      </c>
      <c r="AL53" s="37">
        <f t="shared" si="22"/>
        <v>144.12604018600766</v>
      </c>
      <c r="AM53" s="95" t="s">
        <v>52</v>
      </c>
      <c r="AN53" s="37">
        <f t="shared" si="23"/>
        <v>147.97916622457902</v>
      </c>
      <c r="AO53" s="95" t="s">
        <v>52</v>
      </c>
      <c r="AP53" s="91">
        <f t="shared" si="24"/>
        <v>660.38812110774415</v>
      </c>
      <c r="AQ53" s="95" t="s">
        <v>52</v>
      </c>
      <c r="AR53" s="37">
        <f t="shared" si="25"/>
        <v>647.56499035378067</v>
      </c>
      <c r="AS53" s="95" t="s">
        <v>52</v>
      </c>
    </row>
    <row r="54" spans="1:45" ht="15.75" x14ac:dyDescent="0.25">
      <c r="A54" s="96" t="str">
        <f>MAX!A118</f>
        <v>X</v>
      </c>
      <c r="B54" s="96" t="str">
        <f>MAX!B118</f>
        <v>2.41x</v>
      </c>
      <c r="C54" s="96" t="str">
        <f>MAX!C118</f>
        <v>SISM 3</v>
      </c>
      <c r="D54" s="49">
        <f>MAX!E118</f>
        <v>-250.40479999999999</v>
      </c>
      <c r="E54" s="22">
        <f>MAX!F118</f>
        <v>48.443200000000004</v>
      </c>
      <c r="F54" s="22">
        <f>MAX!G118</f>
        <v>26.6936</v>
      </c>
      <c r="G54" s="22">
        <f>MAX!H118</f>
        <v>33.114800000000002</v>
      </c>
      <c r="H54" s="22">
        <f>MAX!I118</f>
        <v>19.15728</v>
      </c>
      <c r="I54" s="90">
        <f>MAX!J118</f>
        <v>40.444560000000003</v>
      </c>
      <c r="J54" s="96">
        <f>MAX!K118</f>
        <v>0.8</v>
      </c>
      <c r="K54" s="96">
        <f>MAX!L118</f>
        <v>3.72</v>
      </c>
      <c r="L54" s="78">
        <v>1</v>
      </c>
      <c r="M54" s="21">
        <f>L54*'Caratteristiche CAM'!$F$36</f>
        <v>1E-3</v>
      </c>
      <c r="N54" s="21">
        <f>1-('Caratteristiche CAM'!$C$35^2+(MINA('RInforzo CAM  MAX'!J54:K54))^2)/(3*J54*K54)</f>
        <v>0.88799283154121866</v>
      </c>
      <c r="O54" s="48">
        <f>(1-('Caratteristiche CAM'!$C$36/(2*MIN('Caratteristiche CAM'!$C$35,MINA('RInforzo CAM  MAX'!J54:K54))))^2)</f>
        <v>0.9375</v>
      </c>
      <c r="P54" s="73">
        <f>4*M54/((MAX(MIN(J54:K54),'Caratteristiche CAM'!$C$35))*'Caratteristiche CAM'!$C$36)*'Caratteristiche CAM'!$F$35</f>
        <v>3.1666666666666665E-4</v>
      </c>
      <c r="Q54" s="96">
        <f>0.5*P54*'Caratteristiche CAM'!$H$54</f>
        <v>36.190476190476183</v>
      </c>
      <c r="R54" s="96">
        <f t="shared" si="14"/>
        <v>30.128328213005627</v>
      </c>
      <c r="S54" s="96">
        <f>'Caratteristiche Materiale'!$N$4+'Caratteristiche CAM'!$Q$71*'RInforzo CAM  MAX'!R54</f>
        <v>640.57715693804403</v>
      </c>
      <c r="T54" s="58" t="str">
        <f>IF(S54&gt;2*'Caratteristiche Materiale'!$N$4,"error","OK")</f>
        <v>OK</v>
      </c>
      <c r="U54" s="96">
        <f t="shared" si="15"/>
        <v>1733.0523809523811</v>
      </c>
      <c r="V54" s="63" t="str">
        <f t="shared" si="16"/>
        <v>verificato</v>
      </c>
      <c r="W54" s="64">
        <f>0.0035+0.015*(R54/'Caratteristiche Materiale'!$N$4)</f>
        <v>4.2747284397630023E-3</v>
      </c>
      <c r="X54" s="96">
        <f t="shared" si="13"/>
        <v>-84.141397849462351</v>
      </c>
      <c r="Y54" s="96">
        <f>IF(ABS(X54)&lt;('Caratteristiche Materiale'!$N$4-'Caratteristiche Materiale'!$N$4*0.4),-(((2*M54*'Caratteristiche CAM'!$F$35)/'Caratteristiche CAM'!$C$35*'Caratteristiche CAM'!$H$56*MAX(J54:K54))/(J54*K54)),0)</f>
        <v>-2.714285714285714</v>
      </c>
      <c r="Z54" s="48">
        <f>(ABS(X54+Y54)*J54*K54+((2*'Caratteristiche CAM'!$F$35*'Caratteristiche CAM'!$F$36*'RInforzo CAM  MAX'!L54)/'Caratteristiche CAM'!$C$35)*MAX('RInforzo CAM  MAX'!J54:K54)*'Caratteristiche CAM'!$H$54)/((0.8*(0.85*'RInforzo CAM  MAX'!S54)*MIN('RInforzo CAM  MAX'!J54:K54)+((2*'Caratteristiche CAM'!$F$35*'Caratteristiche CAM'!$F$36*'RInforzo CAM  MAX'!L54)/'Caratteristiche CAM'!$C$35)*'Caratteristiche CAM'!$H$54))</f>
        <v>0.86054222856283247</v>
      </c>
      <c r="AA54" s="96">
        <f>0.85*S54*0.8*Z54*MIN(J54:K54)*(MAX(J54:K54)/2-0.4*Z54)+((2*'Caratteristiche CAM'!$F$35*'Caratteristiche CAM'!$F$36*'RInforzo CAM  MAX'!L54)/'Caratteristiche CAM'!$C$35)*'Caratteristiche CAM'!$H$54*(MAX('RInforzo CAM  MAX'!J54:K54)-'RInforzo CAM  MAX'!Z54)*'RInforzo CAM  MAX'!Z54/2</f>
        <v>472.3585052467281</v>
      </c>
      <c r="AB54" s="61" t="str">
        <f t="shared" si="18"/>
        <v>verificato</v>
      </c>
      <c r="AC54" s="48">
        <f>ABS(D54)/(0.85*'Caratteristiche Materiale'!$N$4*MAX('RInforzo CAM  MAX'!J54:K54))+('Caratteristiche CAM'!$F$35*'Caratteristiche CAM'!$F$36*'RInforzo CAM  MAX'!L54*'Caratteristiche CAM'!$H$54/('Caratteristiche CAM'!$C$35*0.85*'Caratteristiche Materiale'!$N$4*MAX('RInforzo CAM  MAX'!J54:K54)))</f>
        <v>0.13968169977668485</v>
      </c>
      <c r="AD54" s="96">
        <f>('Caratteristiche CAM'!$F$35*'Caratteristiche CAM'!$F$36*'RInforzo CAM  MAX'!L54*'Caratteristiche CAM'!$H$54/('Caratteristiche CAM'!$C$35))*MIN(J54:K54)/2+0.85*'Caratteristiche Materiale'!$N$4*MAX('RInforzo CAM  MAX'!J54:K54)*AC54*(MIN(J54:K54)-0.4*AC54)</f>
        <v>194.61435526881687</v>
      </c>
      <c r="AE54" s="74" t="str">
        <f t="shared" si="19"/>
        <v>verificato</v>
      </c>
      <c r="AF54" s="82">
        <f t="shared" si="17"/>
        <v>2.2902711142814165</v>
      </c>
      <c r="AG54" s="96">
        <f>'Caratteristiche Materiale'!$N$5+0.4*ABS(X54)</f>
        <v>44.489892473118275</v>
      </c>
      <c r="AH54" s="96">
        <f>AF54*MIN(J54:K54)*AG54+0.6*AF54*L54*M54*'Caratteristiche CAM'!$F$35*'Caratteristiche CAM'!$H$54/'Caratteristiche CAM'!$C$36</f>
        <v>101.40777302240808</v>
      </c>
      <c r="AI54" s="83" t="str">
        <f t="shared" si="20"/>
        <v>verificato</v>
      </c>
      <c r="AJ54" s="6">
        <f>MAX!W118+0.6*AF54*L54*M54*'Caratteristiche CAM'!$F$35*'Caratteristiche CAM'!$H$54/'Caratteristiche CAM'!$C$36</f>
        <v>100.02659984528528</v>
      </c>
      <c r="AK54" s="84" t="str">
        <f t="shared" si="21"/>
        <v>verificato</v>
      </c>
      <c r="AL54" s="37">
        <f t="shared" si="22"/>
        <v>206.48223041682891</v>
      </c>
      <c r="AM54" s="95" t="s">
        <v>52</v>
      </c>
      <c r="AN54" s="37">
        <f t="shared" si="23"/>
        <v>209.33334920568433</v>
      </c>
      <c r="AO54" s="95" t="s">
        <v>52</v>
      </c>
      <c r="AP54" s="91">
        <f t="shared" si="24"/>
        <v>1015.8767594816011</v>
      </c>
      <c r="AQ54" s="95" t="s">
        <v>52</v>
      </c>
      <c r="AR54" s="37">
        <f t="shared" si="25"/>
        <v>1167.9160442015639</v>
      </c>
      <c r="AS54" s="95" t="s">
        <v>52</v>
      </c>
    </row>
    <row r="55" spans="1:45" ht="15.75" x14ac:dyDescent="0.25">
      <c r="A55" s="96" t="str">
        <f>MAX!A119</f>
        <v>X</v>
      </c>
      <c r="B55" s="96" t="str">
        <f>MAX!B119</f>
        <v>2.41x</v>
      </c>
      <c r="C55" s="96" t="str">
        <f>MAX!C119</f>
        <v>SISM 4</v>
      </c>
      <c r="D55" s="49">
        <f>MAX!E119</f>
        <v>-250.40479999999999</v>
      </c>
      <c r="E55" s="22">
        <f>MAX!F119</f>
        <v>48.443200000000004</v>
      </c>
      <c r="F55" s="22">
        <f>MAX!G119</f>
        <v>26.6936</v>
      </c>
      <c r="G55" s="22">
        <f>MAX!H119</f>
        <v>33.114800000000002</v>
      </c>
      <c r="H55" s="22">
        <f>MAX!I119</f>
        <v>19.15728</v>
      </c>
      <c r="I55" s="90">
        <f>MAX!J119</f>
        <v>40.444560000000003</v>
      </c>
      <c r="J55" s="96">
        <f>MAX!K119</f>
        <v>0.8</v>
      </c>
      <c r="K55" s="96">
        <f>MAX!L119</f>
        <v>3.72</v>
      </c>
      <c r="L55" s="78">
        <v>1</v>
      </c>
      <c r="M55" s="21">
        <f>L55*'Caratteristiche CAM'!$F$36</f>
        <v>1E-3</v>
      </c>
      <c r="N55" s="21">
        <f>1-('Caratteristiche CAM'!$C$35^2+(MINA('RInforzo CAM  MAX'!J55:K55))^2)/(3*J55*K55)</f>
        <v>0.88799283154121866</v>
      </c>
      <c r="O55" s="48">
        <f>(1-('Caratteristiche CAM'!$C$36/(2*MIN('Caratteristiche CAM'!$C$35,MINA('RInforzo CAM  MAX'!J55:K55))))^2)</f>
        <v>0.9375</v>
      </c>
      <c r="P55" s="73">
        <f>4*M55/((MAX(MIN(J55:K55),'Caratteristiche CAM'!$C$35))*'Caratteristiche CAM'!$C$36)*'Caratteristiche CAM'!$F$35</f>
        <v>3.1666666666666665E-4</v>
      </c>
      <c r="Q55" s="96">
        <f>0.5*P55*'Caratteristiche CAM'!$H$54</f>
        <v>36.190476190476183</v>
      </c>
      <c r="R55" s="96">
        <f t="shared" si="14"/>
        <v>30.128328213005627</v>
      </c>
      <c r="S55" s="96">
        <f>'Caratteristiche Materiale'!$N$4+'Caratteristiche CAM'!$Q$71*'RInforzo CAM  MAX'!R55</f>
        <v>640.57715693804403</v>
      </c>
      <c r="T55" s="58" t="str">
        <f>IF(S55&gt;2*'Caratteristiche Materiale'!$N$4,"error","OK")</f>
        <v>OK</v>
      </c>
      <c r="U55" s="96">
        <f t="shared" si="15"/>
        <v>1733.0523809523811</v>
      </c>
      <c r="V55" s="63" t="str">
        <f t="shared" si="16"/>
        <v>verificato</v>
      </c>
      <c r="W55" s="64">
        <f>0.0035+0.015*(R55/'Caratteristiche Materiale'!$N$4)</f>
        <v>4.2747284397630023E-3</v>
      </c>
      <c r="X55" s="96">
        <f t="shared" si="13"/>
        <v>-84.141397849462351</v>
      </c>
      <c r="Y55" s="96">
        <f>IF(ABS(X55)&lt;('Caratteristiche Materiale'!$N$4-'Caratteristiche Materiale'!$N$4*0.4),-(((2*M55*'Caratteristiche CAM'!$F$35)/'Caratteristiche CAM'!$C$35*'Caratteristiche CAM'!$H$56*MAX(J55:K55))/(J55*K55)),0)</f>
        <v>-2.714285714285714</v>
      </c>
      <c r="Z55" s="48">
        <f>(ABS(X55+Y55)*J55*K55+((2*'Caratteristiche CAM'!$F$35*'Caratteristiche CAM'!$F$36*'RInforzo CAM  MAX'!L55)/'Caratteristiche CAM'!$C$35)*MAX('RInforzo CAM  MAX'!J55:K55)*'Caratteristiche CAM'!$H$54)/((0.8*(0.85*'RInforzo CAM  MAX'!S55)*MIN('RInforzo CAM  MAX'!J55:K55)+((2*'Caratteristiche CAM'!$F$35*'Caratteristiche CAM'!$F$36*'RInforzo CAM  MAX'!L55)/'Caratteristiche CAM'!$C$35)*'Caratteristiche CAM'!$H$54))</f>
        <v>0.86054222856283247</v>
      </c>
      <c r="AA55" s="96">
        <f>0.85*S55*0.8*Z55*MIN(J55:K55)*(MAX(J55:K55)/2-0.4*Z55)+((2*'Caratteristiche CAM'!$F$35*'Caratteristiche CAM'!$F$36*'RInforzo CAM  MAX'!L55)/'Caratteristiche CAM'!$C$35)*'Caratteristiche CAM'!$H$54*(MAX('RInforzo CAM  MAX'!J55:K55)-'RInforzo CAM  MAX'!Z55)*'RInforzo CAM  MAX'!Z55/2</f>
        <v>472.3585052467281</v>
      </c>
      <c r="AB55" s="61" t="str">
        <f t="shared" si="18"/>
        <v>verificato</v>
      </c>
      <c r="AC55" s="48">
        <f>ABS(D55)/(0.85*'Caratteristiche Materiale'!$N$4*MAX('RInforzo CAM  MAX'!J55:K55))+('Caratteristiche CAM'!$F$35*'Caratteristiche CAM'!$F$36*'RInforzo CAM  MAX'!L55*'Caratteristiche CAM'!$H$54/('Caratteristiche CAM'!$C$35*0.85*'Caratteristiche Materiale'!$N$4*MAX('RInforzo CAM  MAX'!J55:K55)))</f>
        <v>0.13968169977668485</v>
      </c>
      <c r="AD55" s="96">
        <f>('Caratteristiche CAM'!$F$35*'Caratteristiche CAM'!$F$36*'RInforzo CAM  MAX'!L55*'Caratteristiche CAM'!$H$54/('Caratteristiche CAM'!$C$35))*MIN(J55:K55)/2+0.85*'Caratteristiche Materiale'!$N$4*MAX('RInforzo CAM  MAX'!J55:K55)*AC55*(MIN(J55:K55)-0.4*AC55)</f>
        <v>194.61435526881687</v>
      </c>
      <c r="AE55" s="74" t="str">
        <f t="shared" si="19"/>
        <v>verificato</v>
      </c>
      <c r="AF55" s="82">
        <f t="shared" si="17"/>
        <v>2.2902711142814165</v>
      </c>
      <c r="AG55" s="96">
        <f>'Caratteristiche Materiale'!$N$5+0.4*ABS(X55)</f>
        <v>44.489892473118275</v>
      </c>
      <c r="AH55" s="96">
        <f>AF55*MIN(J55:K55)*AG55+0.6*AF55*L55*M55*'Caratteristiche CAM'!$F$35*'Caratteristiche CAM'!$H$54/'Caratteristiche CAM'!$C$36</f>
        <v>101.40777302240808</v>
      </c>
      <c r="AI55" s="83" t="str">
        <f t="shared" si="20"/>
        <v>verificato</v>
      </c>
      <c r="AJ55" s="6">
        <f>MAX!W119+0.6*AF55*L55*M55*'Caratteristiche CAM'!$F$35*'Caratteristiche CAM'!$H$54/'Caratteristiche CAM'!$C$36</f>
        <v>100.02659984528528</v>
      </c>
      <c r="AK55" s="84" t="str">
        <f t="shared" si="21"/>
        <v>verificato</v>
      </c>
      <c r="AL55" s="37">
        <f t="shared" si="22"/>
        <v>206.48223041682891</v>
      </c>
      <c r="AM55" s="95" t="s">
        <v>52</v>
      </c>
      <c r="AN55" s="37">
        <f t="shared" si="23"/>
        <v>209.33334920568433</v>
      </c>
      <c r="AO55" s="95" t="s">
        <v>52</v>
      </c>
      <c r="AP55" s="91">
        <f t="shared" si="24"/>
        <v>1015.8767594816011</v>
      </c>
      <c r="AQ55" s="95" t="s">
        <v>52</v>
      </c>
      <c r="AR55" s="37">
        <f t="shared" si="25"/>
        <v>1167.9160442015639</v>
      </c>
      <c r="AS55" s="95" t="s">
        <v>52</v>
      </c>
    </row>
    <row r="56" spans="1:45" ht="15.75" x14ac:dyDescent="0.25">
      <c r="A56" s="96" t="str">
        <f>MAX!A120</f>
        <v>X</v>
      </c>
      <c r="B56" s="96" t="str">
        <f>MAX!B120</f>
        <v>2.41x</v>
      </c>
      <c r="C56" s="96" t="str">
        <f>MAX!C120</f>
        <v>SISM 5</v>
      </c>
      <c r="D56" s="49">
        <f>MAX!E120</f>
        <v>-250.40479999999999</v>
      </c>
      <c r="E56" s="22">
        <f>MAX!F120</f>
        <v>48.443200000000004</v>
      </c>
      <c r="F56" s="22">
        <f>MAX!G120</f>
        <v>26.6936</v>
      </c>
      <c r="G56" s="22">
        <f>MAX!H120</f>
        <v>33.114800000000002</v>
      </c>
      <c r="H56" s="22">
        <f>MAX!I120</f>
        <v>19.15728</v>
      </c>
      <c r="I56" s="90">
        <f>MAX!J120</f>
        <v>40.444560000000003</v>
      </c>
      <c r="J56" s="96">
        <f>MAX!K120</f>
        <v>0.8</v>
      </c>
      <c r="K56" s="96">
        <f>MAX!L120</f>
        <v>3.72</v>
      </c>
      <c r="L56" s="78">
        <v>1</v>
      </c>
      <c r="M56" s="21">
        <f>L56*'Caratteristiche CAM'!$F$36</f>
        <v>1E-3</v>
      </c>
      <c r="N56" s="21">
        <f>1-('Caratteristiche CAM'!$C$35^2+(MINA('RInforzo CAM  MAX'!J56:K56))^2)/(3*J56*K56)</f>
        <v>0.88799283154121866</v>
      </c>
      <c r="O56" s="48">
        <f>(1-('Caratteristiche CAM'!$C$36/(2*MIN('Caratteristiche CAM'!$C$35,MINA('RInforzo CAM  MAX'!J56:K56))))^2)</f>
        <v>0.9375</v>
      </c>
      <c r="P56" s="73">
        <f>4*M56/((MAX(MIN(J56:K56),'Caratteristiche CAM'!$C$35))*'Caratteristiche CAM'!$C$36)*'Caratteristiche CAM'!$F$35</f>
        <v>3.1666666666666665E-4</v>
      </c>
      <c r="Q56" s="96">
        <f>0.5*P56*'Caratteristiche CAM'!$H$54</f>
        <v>36.190476190476183</v>
      </c>
      <c r="R56" s="96">
        <f t="shared" si="14"/>
        <v>30.128328213005627</v>
      </c>
      <c r="S56" s="96">
        <f>'Caratteristiche Materiale'!$N$4+'Caratteristiche CAM'!$Q$71*'RInforzo CAM  MAX'!R56</f>
        <v>640.57715693804403</v>
      </c>
      <c r="T56" s="58" t="str">
        <f>IF(S56&gt;2*'Caratteristiche Materiale'!$N$4,"error","OK")</f>
        <v>OK</v>
      </c>
      <c r="U56" s="96">
        <f t="shared" si="15"/>
        <v>1733.0523809523811</v>
      </c>
      <c r="V56" s="63" t="str">
        <f t="shared" si="16"/>
        <v>verificato</v>
      </c>
      <c r="W56" s="64">
        <f>0.0035+0.015*(R56/'Caratteristiche Materiale'!$N$4)</f>
        <v>4.2747284397630023E-3</v>
      </c>
      <c r="X56" s="96">
        <f t="shared" si="13"/>
        <v>-84.141397849462351</v>
      </c>
      <c r="Y56" s="96">
        <f>IF(ABS(X56)&lt;('Caratteristiche Materiale'!$N$4-'Caratteristiche Materiale'!$N$4*0.4),-(((2*M56*'Caratteristiche CAM'!$F$35)/'Caratteristiche CAM'!$C$35*'Caratteristiche CAM'!$H$56*MAX(J56:K56))/(J56*K56)),0)</f>
        <v>-2.714285714285714</v>
      </c>
      <c r="Z56" s="48">
        <f>(ABS(X56+Y56)*J56*K56+((2*'Caratteristiche CAM'!$F$35*'Caratteristiche CAM'!$F$36*'RInforzo CAM  MAX'!L56)/'Caratteristiche CAM'!$C$35)*MAX('RInforzo CAM  MAX'!J56:K56)*'Caratteristiche CAM'!$H$54)/((0.8*(0.85*'RInforzo CAM  MAX'!S56)*MIN('RInforzo CAM  MAX'!J56:K56)+((2*'Caratteristiche CAM'!$F$35*'Caratteristiche CAM'!$F$36*'RInforzo CAM  MAX'!L56)/'Caratteristiche CAM'!$C$35)*'Caratteristiche CAM'!$H$54))</f>
        <v>0.86054222856283247</v>
      </c>
      <c r="AA56" s="96">
        <f>0.85*S56*0.8*Z56*MIN(J56:K56)*(MAX(J56:K56)/2-0.4*Z56)+((2*'Caratteristiche CAM'!$F$35*'Caratteristiche CAM'!$F$36*'RInforzo CAM  MAX'!L56)/'Caratteristiche CAM'!$C$35)*'Caratteristiche CAM'!$H$54*(MAX('RInforzo CAM  MAX'!J56:K56)-'RInforzo CAM  MAX'!Z56)*'RInforzo CAM  MAX'!Z56/2</f>
        <v>472.3585052467281</v>
      </c>
      <c r="AB56" s="61" t="str">
        <f t="shared" si="18"/>
        <v>verificato</v>
      </c>
      <c r="AC56" s="48">
        <f>ABS(D56)/(0.85*'Caratteristiche Materiale'!$N$4*MAX('RInforzo CAM  MAX'!J56:K56))+('Caratteristiche CAM'!$F$35*'Caratteristiche CAM'!$F$36*'RInforzo CAM  MAX'!L56*'Caratteristiche CAM'!$H$54/('Caratteristiche CAM'!$C$35*0.85*'Caratteristiche Materiale'!$N$4*MAX('RInforzo CAM  MAX'!J56:K56)))</f>
        <v>0.13968169977668485</v>
      </c>
      <c r="AD56" s="96">
        <f>('Caratteristiche CAM'!$F$35*'Caratteristiche CAM'!$F$36*'RInforzo CAM  MAX'!L56*'Caratteristiche CAM'!$H$54/('Caratteristiche CAM'!$C$35))*MIN(J56:K56)/2+0.85*'Caratteristiche Materiale'!$N$4*MAX('RInforzo CAM  MAX'!J56:K56)*AC56*(MIN(J56:K56)-0.4*AC56)</f>
        <v>194.61435526881687</v>
      </c>
      <c r="AE56" s="74" t="str">
        <f t="shared" si="19"/>
        <v>verificato</v>
      </c>
      <c r="AF56" s="82">
        <f t="shared" si="17"/>
        <v>2.2902711142814165</v>
      </c>
      <c r="AG56" s="96">
        <f>'Caratteristiche Materiale'!$N$5+0.4*ABS(X56)</f>
        <v>44.489892473118275</v>
      </c>
      <c r="AH56" s="96">
        <f>AF56*MIN(J56:K56)*AG56+0.6*AF56*L56*M56*'Caratteristiche CAM'!$F$35*'Caratteristiche CAM'!$H$54/'Caratteristiche CAM'!$C$36</f>
        <v>101.40777302240808</v>
      </c>
      <c r="AI56" s="83" t="str">
        <f t="shared" si="20"/>
        <v>verificato</v>
      </c>
      <c r="AJ56" s="6">
        <f>MAX!W120+0.6*AF56*L56*M56*'Caratteristiche CAM'!$F$35*'Caratteristiche CAM'!$H$54/'Caratteristiche CAM'!$C$36</f>
        <v>100.02659984528528</v>
      </c>
      <c r="AK56" s="84" t="str">
        <f t="shared" si="21"/>
        <v>verificato</v>
      </c>
      <c r="AL56" s="37">
        <f t="shared" si="22"/>
        <v>206.48223041682891</v>
      </c>
      <c r="AM56" s="95" t="s">
        <v>52</v>
      </c>
      <c r="AN56" s="37">
        <f t="shared" si="23"/>
        <v>209.33334920568433</v>
      </c>
      <c r="AO56" s="95" t="s">
        <v>52</v>
      </c>
      <c r="AP56" s="91">
        <f t="shared" si="24"/>
        <v>1015.8767594816011</v>
      </c>
      <c r="AQ56" s="95" t="s">
        <v>52</v>
      </c>
      <c r="AR56" s="37">
        <f t="shared" si="25"/>
        <v>1167.9160442015639</v>
      </c>
      <c r="AS56" s="95" t="s">
        <v>52</v>
      </c>
    </row>
    <row r="57" spans="1:45" ht="15.75" x14ac:dyDescent="0.25">
      <c r="A57" s="96" t="str">
        <f>MAX!A121</f>
        <v>X</v>
      </c>
      <c r="B57" s="96" t="str">
        <f>MAX!B121</f>
        <v>2.41x</v>
      </c>
      <c r="C57" s="96" t="str">
        <f>MAX!C121</f>
        <v>SISM 6</v>
      </c>
      <c r="D57" s="49">
        <f>MAX!E121</f>
        <v>-258.51600000000002</v>
      </c>
      <c r="E57" s="22">
        <f>MAX!F121</f>
        <v>70.219200000000001</v>
      </c>
      <c r="F57" s="22">
        <f>MAX!G121</f>
        <v>41.041600000000003</v>
      </c>
      <c r="G57" s="22">
        <f>MAX!H121</f>
        <v>65.615679999999998</v>
      </c>
      <c r="H57" s="22">
        <f>MAX!I121</f>
        <v>30.312880000000003</v>
      </c>
      <c r="I57" s="90">
        <f>MAX!J121</f>
        <v>74.391360000000006</v>
      </c>
      <c r="J57" s="96">
        <f>MAX!K121</f>
        <v>0.8</v>
      </c>
      <c r="K57" s="96">
        <f>MAX!L121</f>
        <v>3.72</v>
      </c>
      <c r="L57" s="78">
        <v>1</v>
      </c>
      <c r="M57" s="21">
        <f>L57*'Caratteristiche CAM'!$F$36</f>
        <v>1E-3</v>
      </c>
      <c r="N57" s="21">
        <f>1-('Caratteristiche CAM'!$C$35^2+(MINA('RInforzo CAM  MAX'!J57:K57))^2)/(3*J57*K57)</f>
        <v>0.88799283154121866</v>
      </c>
      <c r="O57" s="48">
        <f>(1-('Caratteristiche CAM'!$C$36/(2*MIN('Caratteristiche CAM'!$C$35,MINA('RInforzo CAM  MAX'!J57:K57))))^2)</f>
        <v>0.9375</v>
      </c>
      <c r="P57" s="73">
        <f>4*M57/((MAX(MIN(J57:K57),'Caratteristiche CAM'!$C$35))*'Caratteristiche CAM'!$C$36)*'Caratteristiche CAM'!$F$35</f>
        <v>3.1666666666666665E-4</v>
      </c>
      <c r="Q57" s="96">
        <f>0.5*P57*'Caratteristiche CAM'!$H$54</f>
        <v>36.190476190476183</v>
      </c>
      <c r="R57" s="96">
        <f t="shared" si="14"/>
        <v>30.128328213005627</v>
      </c>
      <c r="S57" s="96">
        <f>'Caratteristiche Materiale'!$N$4+'Caratteristiche CAM'!$Q$71*'RInforzo CAM  MAX'!R57</f>
        <v>640.57715693804403</v>
      </c>
      <c r="T57" s="58" t="str">
        <f>IF(S57&gt;2*'Caratteristiche Materiale'!$N$4,"error","OK")</f>
        <v>OK</v>
      </c>
      <c r="U57" s="96">
        <f t="shared" si="15"/>
        <v>1733.0523809523811</v>
      </c>
      <c r="V57" s="63" t="str">
        <f t="shared" si="16"/>
        <v>verificato</v>
      </c>
      <c r="W57" s="64">
        <f>0.0035+0.015*(R57/'Caratteristiche Materiale'!$N$4)</f>
        <v>4.2747284397630023E-3</v>
      </c>
      <c r="X57" s="96">
        <f t="shared" si="13"/>
        <v>-86.866935483870961</v>
      </c>
      <c r="Y57" s="96">
        <f>IF(ABS(X57)&lt;('Caratteristiche Materiale'!$N$4-'Caratteristiche Materiale'!$N$4*0.4),-(((2*M57*'Caratteristiche CAM'!$F$35)/'Caratteristiche CAM'!$C$35*'Caratteristiche CAM'!$H$56*MAX(J57:K57))/(J57*K57)),0)</f>
        <v>-2.714285714285714</v>
      </c>
      <c r="Z57" s="48">
        <f>(ABS(X57+Y57)*J57*K57+((2*'Caratteristiche CAM'!$F$35*'Caratteristiche CAM'!$F$36*'RInforzo CAM  MAX'!L57)/'Caratteristiche CAM'!$C$35)*MAX('RInforzo CAM  MAX'!J57:K57)*'Caratteristiche CAM'!$H$54)/((0.8*(0.85*'RInforzo CAM  MAX'!S57)*MIN('RInforzo CAM  MAX'!J57:K57)+((2*'Caratteristiche CAM'!$F$35*'Caratteristiche CAM'!$F$36*'RInforzo CAM  MAX'!L57)/'Caratteristiche CAM'!$C$35)*'Caratteristiche CAM'!$H$54))</f>
        <v>0.88289020028972043</v>
      </c>
      <c r="AA57" s="96">
        <f>0.85*S57*0.8*Z57*MIN(J57:K57)*(MAX(J57:K57)/2-0.4*Z57)+((2*'Caratteristiche CAM'!$F$35*'Caratteristiche CAM'!$F$36*'RInforzo CAM  MAX'!L57)/'Caratteristiche CAM'!$C$35)*'Caratteristiche CAM'!$H$54*(MAX('RInforzo CAM  MAX'!J57:K57)-'RInforzo CAM  MAX'!Z57)*'RInforzo CAM  MAX'!Z57/2</f>
        <v>481.73240320804632</v>
      </c>
      <c r="AB57" s="61" t="str">
        <f t="shared" si="18"/>
        <v>verificato</v>
      </c>
      <c r="AC57" s="48">
        <f>ABS(D57)/(0.85*'Caratteristiche Materiale'!$N$4*MAX('RInforzo CAM  MAX'!J57:K57))+('Caratteristiche CAM'!$F$35*'Caratteristiche CAM'!$F$36*'RInforzo CAM  MAX'!L57*'Caratteristiche CAM'!$H$54/('Caratteristiche CAM'!$C$35*0.85*'Caratteristiche Materiale'!$N$4*MAX('RInforzo CAM  MAX'!J57:K57)))</f>
        <v>0.14407920587589873</v>
      </c>
      <c r="AD57" s="96">
        <f>('Caratteristiche CAM'!$F$35*'Caratteristiche CAM'!$F$36*'RInforzo CAM  MAX'!L57*'Caratteristiche CAM'!$H$54/('Caratteristiche CAM'!$C$35))*MIN(J57:K57)/2+0.85*'Caratteristiche Materiale'!$N$4*MAX('RInforzo CAM  MAX'!J57:K57)*AC57*(MIN(J57:K57)-0.4*AC57)</f>
        <v>200.18265868564521</v>
      </c>
      <c r="AE57" s="74" t="str">
        <f t="shared" si="19"/>
        <v>verificato</v>
      </c>
      <c r="AF57" s="82">
        <f t="shared" si="17"/>
        <v>2.3014451001448601</v>
      </c>
      <c r="AG57" s="96">
        <f>'Caratteristiche Materiale'!$N$5+0.4*ABS(X57)</f>
        <v>45.580107526881719</v>
      </c>
      <c r="AH57" s="96">
        <f>AF57*MIN(J57:K57)*AG57+0.6*AF57*L57*M57*'Caratteristiche CAM'!$F$35*'Caratteristiche CAM'!$H$54/'Caratteristiche CAM'!$C$36</f>
        <v>103.90978668956959</v>
      </c>
      <c r="AI57" s="83" t="str">
        <f t="shared" si="20"/>
        <v>verificato</v>
      </c>
      <c r="AJ57" s="6">
        <f>MAX!W121+0.6*AF57*L57*M57*'Caratteristiche CAM'!$F$35*'Caratteristiche CAM'!$H$54/'Caratteristiche CAM'!$C$36</f>
        <v>101.20415241029309</v>
      </c>
      <c r="AK57" s="84" t="str">
        <f t="shared" si="21"/>
        <v>verificato</v>
      </c>
      <c r="AL57" s="37">
        <f t="shared" si="22"/>
        <v>144.12604018600766</v>
      </c>
      <c r="AM57" s="95" t="s">
        <v>52</v>
      </c>
      <c r="AN57" s="37">
        <f t="shared" si="23"/>
        <v>147.97916622457902</v>
      </c>
      <c r="AO57" s="95" t="s">
        <v>52</v>
      </c>
      <c r="AP57" s="91">
        <f t="shared" si="24"/>
        <v>660.38812110774415</v>
      </c>
      <c r="AQ57" s="95" t="s">
        <v>52</v>
      </c>
      <c r="AR57" s="37">
        <f t="shared" si="25"/>
        <v>647.56499035378067</v>
      </c>
      <c r="AS57" s="95" t="s">
        <v>52</v>
      </c>
    </row>
    <row r="58" spans="1:45" ht="15.75" x14ac:dyDescent="0.25">
      <c r="A58" s="96" t="str">
        <f>MAX!A122</f>
        <v>X</v>
      </c>
      <c r="B58" s="96" t="str">
        <f>MAX!B122</f>
        <v>2.41x</v>
      </c>
      <c r="C58" s="96" t="str">
        <f>MAX!C122</f>
        <v>SISM 7</v>
      </c>
      <c r="D58" s="49">
        <f>MAX!E122</f>
        <v>-258.51600000000002</v>
      </c>
      <c r="E58" s="22">
        <f>MAX!F122</f>
        <v>70.219200000000001</v>
      </c>
      <c r="F58" s="22">
        <f>MAX!G122</f>
        <v>41.041600000000003</v>
      </c>
      <c r="G58" s="22">
        <f>MAX!H122</f>
        <v>65.615679999999998</v>
      </c>
      <c r="H58" s="22">
        <f>MAX!I122</f>
        <v>30.312880000000003</v>
      </c>
      <c r="I58" s="90">
        <f>MAX!J122</f>
        <v>74.391360000000006</v>
      </c>
      <c r="J58" s="96">
        <f>MAX!K122</f>
        <v>0.8</v>
      </c>
      <c r="K58" s="96">
        <f>MAX!L122</f>
        <v>3.72</v>
      </c>
      <c r="L58" s="78">
        <v>1</v>
      </c>
      <c r="M58" s="21">
        <f>L58*'Caratteristiche CAM'!$F$36</f>
        <v>1E-3</v>
      </c>
      <c r="N58" s="21">
        <f>1-('Caratteristiche CAM'!$C$35^2+(MINA('RInforzo CAM  MAX'!J58:K58))^2)/(3*J58*K58)</f>
        <v>0.88799283154121866</v>
      </c>
      <c r="O58" s="48">
        <f>(1-('Caratteristiche CAM'!$C$36/(2*MIN('Caratteristiche CAM'!$C$35,MINA('RInforzo CAM  MAX'!J58:K58))))^2)</f>
        <v>0.9375</v>
      </c>
      <c r="P58" s="73">
        <f>4*M58/((MAX(MIN(J58:K58),'Caratteristiche CAM'!$C$35))*'Caratteristiche CAM'!$C$36)*'Caratteristiche CAM'!$F$35</f>
        <v>3.1666666666666665E-4</v>
      </c>
      <c r="Q58" s="96">
        <f>0.5*P58*'Caratteristiche CAM'!$H$54</f>
        <v>36.190476190476183</v>
      </c>
      <c r="R58" s="96">
        <f t="shared" si="14"/>
        <v>30.128328213005627</v>
      </c>
      <c r="S58" s="96">
        <f>'Caratteristiche Materiale'!$N$4+'Caratteristiche CAM'!$Q$71*'RInforzo CAM  MAX'!R58</f>
        <v>640.57715693804403</v>
      </c>
      <c r="T58" s="58" t="str">
        <f>IF(S58&gt;2*'Caratteristiche Materiale'!$N$4,"error","OK")</f>
        <v>OK</v>
      </c>
      <c r="U58" s="96">
        <f t="shared" si="15"/>
        <v>1733.0523809523811</v>
      </c>
      <c r="V58" s="63" t="str">
        <f t="shared" si="16"/>
        <v>verificato</v>
      </c>
      <c r="W58" s="64">
        <f>0.0035+0.015*(R58/'Caratteristiche Materiale'!$N$4)</f>
        <v>4.2747284397630023E-3</v>
      </c>
      <c r="X58" s="96">
        <f t="shared" si="13"/>
        <v>-86.866935483870961</v>
      </c>
      <c r="Y58" s="96">
        <f>IF(ABS(X58)&lt;('Caratteristiche Materiale'!$N$4-'Caratteristiche Materiale'!$N$4*0.4),-(((2*M58*'Caratteristiche CAM'!$F$35)/'Caratteristiche CAM'!$C$35*'Caratteristiche CAM'!$H$56*MAX(J58:K58))/(J58*K58)),0)</f>
        <v>-2.714285714285714</v>
      </c>
      <c r="Z58" s="48">
        <f>(ABS(X58+Y58)*J58*K58+((2*'Caratteristiche CAM'!$F$35*'Caratteristiche CAM'!$F$36*'RInforzo CAM  MAX'!L58)/'Caratteristiche CAM'!$C$35)*MAX('RInforzo CAM  MAX'!J58:K58)*'Caratteristiche CAM'!$H$54)/((0.8*(0.85*'RInforzo CAM  MAX'!S58)*MIN('RInforzo CAM  MAX'!J58:K58)+((2*'Caratteristiche CAM'!$F$35*'Caratteristiche CAM'!$F$36*'RInforzo CAM  MAX'!L58)/'Caratteristiche CAM'!$C$35)*'Caratteristiche CAM'!$H$54))</f>
        <v>0.88289020028972043</v>
      </c>
      <c r="AA58" s="96">
        <f>0.85*S58*0.8*Z58*MIN(J58:K58)*(MAX(J58:K58)/2-0.4*Z58)+((2*'Caratteristiche CAM'!$F$35*'Caratteristiche CAM'!$F$36*'RInforzo CAM  MAX'!L58)/'Caratteristiche CAM'!$C$35)*'Caratteristiche CAM'!$H$54*(MAX('RInforzo CAM  MAX'!J58:K58)-'RInforzo CAM  MAX'!Z58)*'RInforzo CAM  MAX'!Z58/2</f>
        <v>481.73240320804632</v>
      </c>
      <c r="AB58" s="61" t="str">
        <f t="shared" si="18"/>
        <v>verificato</v>
      </c>
      <c r="AC58" s="48">
        <f>ABS(D58)/(0.85*'Caratteristiche Materiale'!$N$4*MAX('RInforzo CAM  MAX'!J58:K58))+('Caratteristiche CAM'!$F$35*'Caratteristiche CAM'!$F$36*'RInforzo CAM  MAX'!L58*'Caratteristiche CAM'!$H$54/('Caratteristiche CAM'!$C$35*0.85*'Caratteristiche Materiale'!$N$4*MAX('RInforzo CAM  MAX'!J58:K58)))</f>
        <v>0.14407920587589873</v>
      </c>
      <c r="AD58" s="96">
        <f>('Caratteristiche CAM'!$F$35*'Caratteristiche CAM'!$F$36*'RInforzo CAM  MAX'!L58*'Caratteristiche CAM'!$H$54/('Caratteristiche CAM'!$C$35))*MIN(J58:K58)/2+0.85*'Caratteristiche Materiale'!$N$4*MAX('RInforzo CAM  MAX'!J58:K58)*AC58*(MIN(J58:K58)-0.4*AC58)</f>
        <v>200.18265868564521</v>
      </c>
      <c r="AE58" s="74" t="str">
        <f t="shared" si="19"/>
        <v>verificato</v>
      </c>
      <c r="AF58" s="82">
        <f t="shared" si="17"/>
        <v>2.3014451001448601</v>
      </c>
      <c r="AG58" s="96">
        <f>'Caratteristiche Materiale'!$N$5+0.4*ABS(X58)</f>
        <v>45.580107526881719</v>
      </c>
      <c r="AH58" s="96">
        <f>AF58*MIN(J58:K58)*AG58+0.6*AF58*L58*M58*'Caratteristiche CAM'!$F$35*'Caratteristiche CAM'!$H$54/'Caratteristiche CAM'!$C$36</f>
        <v>103.90978668956959</v>
      </c>
      <c r="AI58" s="83" t="str">
        <f t="shared" si="20"/>
        <v>verificato</v>
      </c>
      <c r="AJ58" s="6">
        <f>MAX!W122+0.6*AF58*L58*M58*'Caratteristiche CAM'!$F$35*'Caratteristiche CAM'!$H$54/'Caratteristiche CAM'!$C$36</f>
        <v>101.20415241029309</v>
      </c>
      <c r="AK58" s="84" t="str">
        <f t="shared" si="21"/>
        <v>verificato</v>
      </c>
      <c r="AL58" s="37">
        <f t="shared" si="22"/>
        <v>144.12604018600766</v>
      </c>
      <c r="AM58" s="95" t="s">
        <v>52</v>
      </c>
      <c r="AN58" s="37">
        <f t="shared" si="23"/>
        <v>147.97916622457902</v>
      </c>
      <c r="AO58" s="95" t="s">
        <v>52</v>
      </c>
      <c r="AP58" s="91">
        <f t="shared" si="24"/>
        <v>660.38812110774415</v>
      </c>
      <c r="AQ58" s="95" t="s">
        <v>52</v>
      </c>
      <c r="AR58" s="37">
        <f t="shared" si="25"/>
        <v>647.56499035378067</v>
      </c>
      <c r="AS58" s="95" t="s">
        <v>52</v>
      </c>
    </row>
    <row r="59" spans="1:45" ht="15.75" x14ac:dyDescent="0.25">
      <c r="A59" s="96" t="str">
        <f>MAX!A123</f>
        <v>X</v>
      </c>
      <c r="B59" s="96" t="str">
        <f>MAX!B123</f>
        <v>2.41x</v>
      </c>
      <c r="C59" s="96" t="str">
        <f>MAX!C123</f>
        <v>SISM 8</v>
      </c>
      <c r="D59" s="49">
        <f>MAX!E123</f>
        <v>-258.51600000000002</v>
      </c>
      <c r="E59" s="22">
        <f>MAX!F123</f>
        <v>70.219200000000001</v>
      </c>
      <c r="F59" s="22">
        <f>MAX!G123</f>
        <v>41.041600000000003</v>
      </c>
      <c r="G59" s="22">
        <f>MAX!H123</f>
        <v>65.615679999999998</v>
      </c>
      <c r="H59" s="22">
        <f>MAX!I123</f>
        <v>30.312880000000003</v>
      </c>
      <c r="I59" s="90">
        <f>MAX!J123</f>
        <v>74.391360000000006</v>
      </c>
      <c r="J59" s="96">
        <f>MAX!K123</f>
        <v>0.8</v>
      </c>
      <c r="K59" s="96">
        <f>MAX!L123</f>
        <v>3.72</v>
      </c>
      <c r="L59" s="78">
        <v>1</v>
      </c>
      <c r="M59" s="21">
        <f>L59*'Caratteristiche CAM'!$F$36</f>
        <v>1E-3</v>
      </c>
      <c r="N59" s="21">
        <f>1-('Caratteristiche CAM'!$C$35^2+(MINA('RInforzo CAM  MAX'!J59:K59))^2)/(3*J59*K59)</f>
        <v>0.88799283154121866</v>
      </c>
      <c r="O59" s="48">
        <f>(1-('Caratteristiche CAM'!$C$36/(2*MIN('Caratteristiche CAM'!$C$35,MINA('RInforzo CAM  MAX'!J59:K59))))^2)</f>
        <v>0.9375</v>
      </c>
      <c r="P59" s="73">
        <f>4*M59/((MAX(MIN(J59:K59),'Caratteristiche CAM'!$C$35))*'Caratteristiche CAM'!$C$36)*'Caratteristiche CAM'!$F$35</f>
        <v>3.1666666666666665E-4</v>
      </c>
      <c r="Q59" s="96">
        <f>0.5*P59*'Caratteristiche CAM'!$H$54</f>
        <v>36.190476190476183</v>
      </c>
      <c r="R59" s="96">
        <f t="shared" si="14"/>
        <v>30.128328213005627</v>
      </c>
      <c r="S59" s="96">
        <f>'Caratteristiche Materiale'!$N$4+'Caratteristiche CAM'!$Q$71*'RInforzo CAM  MAX'!R59</f>
        <v>640.57715693804403</v>
      </c>
      <c r="T59" s="58" t="str">
        <f>IF(S59&gt;2*'Caratteristiche Materiale'!$N$4,"error","OK")</f>
        <v>OK</v>
      </c>
      <c r="U59" s="96">
        <f t="shared" si="15"/>
        <v>1733.0523809523811</v>
      </c>
      <c r="V59" s="63" t="str">
        <f t="shared" si="16"/>
        <v>verificato</v>
      </c>
      <c r="W59" s="64">
        <f>0.0035+0.015*(R59/'Caratteristiche Materiale'!$N$4)</f>
        <v>4.2747284397630023E-3</v>
      </c>
      <c r="X59" s="96">
        <f t="shared" si="13"/>
        <v>-86.866935483870961</v>
      </c>
      <c r="Y59" s="96">
        <f>IF(ABS(X59)&lt;('Caratteristiche Materiale'!$N$4-'Caratteristiche Materiale'!$N$4*0.4),-(((2*M59*'Caratteristiche CAM'!$F$35)/'Caratteristiche CAM'!$C$35*'Caratteristiche CAM'!$H$56*MAX(J59:K59))/(J59*K59)),0)</f>
        <v>-2.714285714285714</v>
      </c>
      <c r="Z59" s="48">
        <f>(ABS(X59+Y59)*J59*K59+((2*'Caratteristiche CAM'!$F$35*'Caratteristiche CAM'!$F$36*'RInforzo CAM  MAX'!L59)/'Caratteristiche CAM'!$C$35)*MAX('RInforzo CAM  MAX'!J59:K59)*'Caratteristiche CAM'!$H$54)/((0.8*(0.85*'RInforzo CAM  MAX'!S59)*MIN('RInforzo CAM  MAX'!J59:K59)+((2*'Caratteristiche CAM'!$F$35*'Caratteristiche CAM'!$F$36*'RInforzo CAM  MAX'!L59)/'Caratteristiche CAM'!$C$35)*'Caratteristiche CAM'!$H$54))</f>
        <v>0.88289020028972043</v>
      </c>
      <c r="AA59" s="96">
        <f>0.85*S59*0.8*Z59*MIN(J59:K59)*(MAX(J59:K59)/2-0.4*Z59)+((2*'Caratteristiche CAM'!$F$35*'Caratteristiche CAM'!$F$36*'RInforzo CAM  MAX'!L59)/'Caratteristiche CAM'!$C$35)*'Caratteristiche CAM'!$H$54*(MAX('RInforzo CAM  MAX'!J59:K59)-'RInforzo CAM  MAX'!Z59)*'RInforzo CAM  MAX'!Z59/2</f>
        <v>481.73240320804632</v>
      </c>
      <c r="AB59" s="61" t="str">
        <f t="shared" si="18"/>
        <v>verificato</v>
      </c>
      <c r="AC59" s="48">
        <f>ABS(D59)/(0.85*'Caratteristiche Materiale'!$N$4*MAX('RInforzo CAM  MAX'!J59:K59))+('Caratteristiche CAM'!$F$35*'Caratteristiche CAM'!$F$36*'RInforzo CAM  MAX'!L59*'Caratteristiche CAM'!$H$54/('Caratteristiche CAM'!$C$35*0.85*'Caratteristiche Materiale'!$N$4*MAX('RInforzo CAM  MAX'!J59:K59)))</f>
        <v>0.14407920587589873</v>
      </c>
      <c r="AD59" s="96">
        <f>('Caratteristiche CAM'!$F$35*'Caratteristiche CAM'!$F$36*'RInforzo CAM  MAX'!L59*'Caratteristiche CAM'!$H$54/('Caratteristiche CAM'!$C$35))*MIN(J59:K59)/2+0.85*'Caratteristiche Materiale'!$N$4*MAX('RInforzo CAM  MAX'!J59:K59)*AC59*(MIN(J59:K59)-0.4*AC59)</f>
        <v>200.18265868564521</v>
      </c>
      <c r="AE59" s="74" t="str">
        <f t="shared" si="19"/>
        <v>verificato</v>
      </c>
      <c r="AF59" s="82">
        <f t="shared" si="17"/>
        <v>2.3014451001448601</v>
      </c>
      <c r="AG59" s="96">
        <f>'Caratteristiche Materiale'!$N$5+0.4*ABS(X59)</f>
        <v>45.580107526881719</v>
      </c>
      <c r="AH59" s="96">
        <f>AF59*MIN(J59:K59)*AG59+0.6*AF59*L59*M59*'Caratteristiche CAM'!$F$35*'Caratteristiche CAM'!$H$54/'Caratteristiche CAM'!$C$36</f>
        <v>103.90978668956959</v>
      </c>
      <c r="AI59" s="83" t="str">
        <f t="shared" si="20"/>
        <v>verificato</v>
      </c>
      <c r="AJ59" s="6">
        <f>MAX!W123+0.6*AF59*L59*M59*'Caratteristiche CAM'!$F$35*'Caratteristiche CAM'!$H$54/'Caratteristiche CAM'!$C$36</f>
        <v>101.20415241029309</v>
      </c>
      <c r="AK59" s="84" t="str">
        <f t="shared" si="21"/>
        <v>verificato</v>
      </c>
      <c r="AL59" s="37">
        <f t="shared" si="22"/>
        <v>144.12604018600766</v>
      </c>
      <c r="AM59" s="95" t="s">
        <v>52</v>
      </c>
      <c r="AN59" s="37">
        <f t="shared" si="23"/>
        <v>147.97916622457902</v>
      </c>
      <c r="AO59" s="95" t="s">
        <v>52</v>
      </c>
      <c r="AP59" s="91">
        <f t="shared" si="24"/>
        <v>660.38812110774415</v>
      </c>
      <c r="AQ59" s="95" t="s">
        <v>52</v>
      </c>
      <c r="AR59" s="37">
        <f t="shared" si="25"/>
        <v>647.56499035378067</v>
      </c>
      <c r="AS59" s="95" t="s">
        <v>52</v>
      </c>
    </row>
    <row r="60" spans="1:45" ht="15.75" x14ac:dyDescent="0.25">
      <c r="A60" s="96" t="str">
        <f>MAX!A124</f>
        <v>X</v>
      </c>
      <c r="B60" s="96" t="str">
        <f>MAX!B124</f>
        <v>2.42X</v>
      </c>
      <c r="C60" s="96" t="str">
        <f>MAX!C124</f>
        <v>SISM 1</v>
      </c>
      <c r="D60" s="49">
        <f>MAX!E124</f>
        <v>11.606400000000001</v>
      </c>
      <c r="E60" s="22">
        <f>MAX!F124</f>
        <v>34.603200000000001</v>
      </c>
      <c r="F60" s="22">
        <f>MAX!G124</f>
        <v>2.4304000000000001</v>
      </c>
      <c r="G60" s="22">
        <f>MAX!H124</f>
        <v>3.6698400000000002</v>
      </c>
      <c r="H60" s="22">
        <f>MAX!I124</f>
        <v>2.6427200000000002</v>
      </c>
      <c r="I60" s="90">
        <f>MAX!J124</f>
        <v>28.914640000000006</v>
      </c>
      <c r="J60" s="96">
        <f>MAX!K124</f>
        <v>0.8</v>
      </c>
      <c r="K60" s="96">
        <f>MAX!L124</f>
        <v>1.26</v>
      </c>
      <c r="L60" s="78">
        <v>4</v>
      </c>
      <c r="M60" s="21">
        <f>L60*'Caratteristiche CAM'!$F$36</f>
        <v>4.0000000000000001E-3</v>
      </c>
      <c r="N60" s="21">
        <f>1-('Caratteristiche CAM'!$C$35^2+(MINA('RInforzo CAM  MAX'!J60:K60))^2)/(3*J60*K60)</f>
        <v>0.6693121693121693</v>
      </c>
      <c r="O60" s="48">
        <f>(1-('Caratteristiche CAM'!$C$36/(2*MIN('Caratteristiche CAM'!$C$35,MINA('RInforzo CAM  MAX'!J60:K60))))^2)</f>
        <v>0.9375</v>
      </c>
      <c r="P60" s="73">
        <f>4*M60/((MAX(MIN(J60:K60),'Caratteristiche CAM'!$C$35))*'Caratteristiche CAM'!$C$36)*'Caratteristiche CAM'!$F$35</f>
        <v>1.2666666666666666E-3</v>
      </c>
      <c r="Q60" s="96">
        <f>0.5*P60*'Caratteristiche CAM'!$H$54</f>
        <v>144.76190476190473</v>
      </c>
      <c r="R60" s="96">
        <f t="shared" si="14"/>
        <v>90.835222978080097</v>
      </c>
      <c r="S60" s="96">
        <f>'Caratteristiche Materiale'!$N$4+'Caratteristiche CAM'!$Q$71*'RInforzo CAM  MAX'!R60</f>
        <v>755.92025699168551</v>
      </c>
      <c r="T60" s="58" t="str">
        <f>IF(S60&gt;2*'Caratteristiche Materiale'!$N$4,"error","OK")</f>
        <v>OK</v>
      </c>
      <c r="U60" s="96">
        <f t="shared" si="15"/>
        <v>692.6978354978354</v>
      </c>
      <c r="V60" s="63" t="str">
        <f t="shared" si="16"/>
        <v>verificato</v>
      </c>
      <c r="W60" s="64">
        <f>0.0035+0.015*(R60/'Caratteristiche Materiale'!$N$4)</f>
        <v>5.8357628765792029E-3</v>
      </c>
      <c r="X60" s="96">
        <f t="shared" si="13"/>
        <v>-11.514285714285714</v>
      </c>
      <c r="Y60" s="96">
        <f>IF(ABS(X60)&lt;('Caratteristiche Materiale'!$N$4-'Caratteristiche Materiale'!$N$4*0.4),-(((2*M60*'Caratteristiche CAM'!$F$35)/'Caratteristiche CAM'!$C$35*'Caratteristiche CAM'!$H$56*MAX(J60:K60))/(J60*K60)),0)</f>
        <v>-10.857142857142858</v>
      </c>
      <c r="Z60" s="48">
        <f>(ABS(X60+Y60)*J60*K60+((2*'Caratteristiche CAM'!$F$35*'Caratteristiche CAM'!$F$36*'RInforzo CAM  MAX'!L60)/'Caratteristiche CAM'!$C$35)*MAX('RInforzo CAM  MAX'!J60:K60)*'Caratteristiche CAM'!$H$54)/((0.8*(0.85*'RInforzo CAM  MAX'!S60)*MIN('RInforzo CAM  MAX'!J60:K60)+((2*'Caratteristiche CAM'!$F$35*'Caratteristiche CAM'!$F$36*'RInforzo CAM  MAX'!L60)/'Caratteristiche CAM'!$C$35)*'Caratteristiche CAM'!$H$54))</f>
        <v>0.20359248022823967</v>
      </c>
      <c r="AA60" s="96">
        <f>0.85*S60*0.8*Z60*MIN(J60:K60)*(MAX(J60:K60)/2-0.4*Z60)+((2*'Caratteristiche CAM'!$F$35*'Caratteristiche CAM'!$F$36*'RInforzo CAM  MAX'!L60)/'Caratteristiche CAM'!$C$35)*'Caratteristiche CAM'!$H$54*(MAX('RInforzo CAM  MAX'!J60:K60)-'RInforzo CAM  MAX'!Z60)*'RInforzo CAM  MAX'!Z60/2</f>
        <v>52.153457663065062</v>
      </c>
      <c r="AB60" s="61" t="str">
        <f t="shared" si="18"/>
        <v>verificato</v>
      </c>
      <c r="AC60" s="48">
        <f>ABS(D60)/(0.85*'Caratteristiche Materiale'!$N$4*MAX('RInforzo CAM  MAX'!J60:K60))+('Caratteristiche CAM'!$F$35*'Caratteristiche CAM'!$F$36*'RInforzo CAM  MAX'!L60*'Caratteristiche CAM'!$H$54/('Caratteristiche CAM'!$C$35*0.85*'Caratteristiche Materiale'!$N$4*MAX('RInforzo CAM  MAX'!J60:K60)))</f>
        <v>6.4920017530821855E-2</v>
      </c>
      <c r="AD60" s="96">
        <f>('Caratteristiche CAM'!$F$35*'Caratteristiche CAM'!$F$36*'RInforzo CAM  MAX'!L60*'Caratteristiche CAM'!$H$54/('Caratteristiche CAM'!$C$35))*MIN(J60:K60)/2+0.85*'Caratteristiche Materiale'!$N$4*MAX('RInforzo CAM  MAX'!J60:K60)*AC60*(MIN(J60:K60)-0.4*AC60)</f>
        <v>42.974746434674216</v>
      </c>
      <c r="AE60" s="74" t="str">
        <f t="shared" si="19"/>
        <v>verificato</v>
      </c>
      <c r="AF60" s="82">
        <f t="shared" si="17"/>
        <v>0.73179624011411981</v>
      </c>
      <c r="AG60" s="96">
        <f>'Caratteristiche Materiale'!$N$5+0.4*ABS(X60)</f>
        <v>15.439047619047621</v>
      </c>
      <c r="AH60" s="96">
        <f>AF60*MIN(J60:K60)*AG60+0.6*AF60*L60*M60*'Caratteristiche CAM'!$F$35*'Caratteristiche CAM'!$H$54/'Caratteristiche CAM'!$C$36</f>
        <v>110.7373585107089</v>
      </c>
      <c r="AI60" s="83" t="str">
        <f t="shared" si="20"/>
        <v>verificato</v>
      </c>
      <c r="AJ60" s="6">
        <f>MAX!W124+0.6*AF60*L60*M60*'Caratteristiche CAM'!$F$35*'Caratteristiche CAM'!$H$54/'Caratteristiche CAM'!$C$36</f>
        <v>112.61876891185938</v>
      </c>
      <c r="AK60" s="84" t="str">
        <f t="shared" si="21"/>
        <v>verificato</v>
      </c>
      <c r="AL60" s="37">
        <f t="shared" si="22"/>
        <v>325.45767129011011</v>
      </c>
      <c r="AM60" s="95" t="s">
        <v>52</v>
      </c>
      <c r="AN60" s="37">
        <f t="shared" si="23"/>
        <v>320.02057182777577</v>
      </c>
      <c r="AO60" s="95" t="s">
        <v>52</v>
      </c>
      <c r="AP60" s="91">
        <f t="shared" si="24"/>
        <v>1626.1558710220611</v>
      </c>
      <c r="AQ60" s="95" t="s">
        <v>52</v>
      </c>
      <c r="AR60" s="37">
        <f t="shared" si="25"/>
        <v>180.37042018529385</v>
      </c>
      <c r="AS60" s="95" t="s">
        <v>52</v>
      </c>
    </row>
    <row r="61" spans="1:45" ht="15.75" x14ac:dyDescent="0.25">
      <c r="A61" s="96" t="str">
        <f>MAX!A125</f>
        <v>X</v>
      </c>
      <c r="B61" s="96" t="str">
        <f>MAX!B125</f>
        <v>2.42X</v>
      </c>
      <c r="C61" s="96" t="str">
        <f>MAX!C125</f>
        <v>SISM 2</v>
      </c>
      <c r="D61" s="49">
        <f>MAX!E125</f>
        <v>15.116</v>
      </c>
      <c r="E61" s="22">
        <f>MAX!F125</f>
        <v>24.463999999999999</v>
      </c>
      <c r="F61" s="22">
        <f>MAX!G125</f>
        <v>4.7112000000000007</v>
      </c>
      <c r="G61" s="22">
        <f>MAX!H125</f>
        <v>5.7471200000000007</v>
      </c>
      <c r="H61" s="22">
        <f>MAX!I125</f>
        <v>2.7794400000000001</v>
      </c>
      <c r="I61" s="90">
        <f>MAX!J125</f>
        <v>21.077920000000002</v>
      </c>
      <c r="J61" s="96">
        <f>MAX!K125</f>
        <v>0.8</v>
      </c>
      <c r="K61" s="96">
        <f>MAX!L125</f>
        <v>1.26</v>
      </c>
      <c r="L61" s="78">
        <v>4</v>
      </c>
      <c r="M61" s="21">
        <f>L61*'Caratteristiche CAM'!$F$36</f>
        <v>4.0000000000000001E-3</v>
      </c>
      <c r="N61" s="21">
        <f>1-('Caratteristiche CAM'!$C$35^2+(MINA('RInforzo CAM  MAX'!J61:K61))^2)/(3*J61*K61)</f>
        <v>0.6693121693121693</v>
      </c>
      <c r="O61" s="48">
        <f>(1-('Caratteristiche CAM'!$C$36/(2*MIN('Caratteristiche CAM'!$C$35,MINA('RInforzo CAM  MAX'!J61:K61))))^2)</f>
        <v>0.9375</v>
      </c>
      <c r="P61" s="73">
        <f>4*M61/((MAX(MIN(J61:K61),'Caratteristiche CAM'!$C$35))*'Caratteristiche CAM'!$C$36)*'Caratteristiche CAM'!$F$35</f>
        <v>1.2666666666666666E-3</v>
      </c>
      <c r="Q61" s="96">
        <f>0.5*P61*'Caratteristiche CAM'!$H$54</f>
        <v>144.76190476190473</v>
      </c>
      <c r="R61" s="96">
        <f t="shared" si="14"/>
        <v>90.835222978080097</v>
      </c>
      <c r="S61" s="96">
        <f>'Caratteristiche Materiale'!$N$4+'Caratteristiche CAM'!$Q$71*'RInforzo CAM  MAX'!R61</f>
        <v>755.92025699168551</v>
      </c>
      <c r="T61" s="58" t="str">
        <f>IF(S61&gt;2*'Caratteristiche Materiale'!$N$4,"error","OK")</f>
        <v>OK</v>
      </c>
      <c r="U61" s="96">
        <f t="shared" si="15"/>
        <v>692.6978354978354</v>
      </c>
      <c r="V61" s="63" t="str">
        <f t="shared" si="16"/>
        <v>verificato</v>
      </c>
      <c r="W61" s="64">
        <f>0.0035+0.015*(R61/'Caratteristiche Materiale'!$N$4)</f>
        <v>5.8357628765792029E-3</v>
      </c>
      <c r="X61" s="96">
        <f t="shared" si="13"/>
        <v>-14.996031746031745</v>
      </c>
      <c r="Y61" s="96">
        <f>IF(ABS(X61)&lt;('Caratteristiche Materiale'!$N$4-'Caratteristiche Materiale'!$N$4*0.4),-(((2*M61*'Caratteristiche CAM'!$F$35)/'Caratteristiche CAM'!$C$35*'Caratteristiche CAM'!$H$56*MAX(J61:K61))/(J61*K61)),0)</f>
        <v>-10.857142857142858</v>
      </c>
      <c r="Z61" s="48">
        <f>(ABS(X61+Y61)*J61*K61+((2*'Caratteristiche CAM'!$F$35*'Caratteristiche CAM'!$F$36*'RInforzo CAM  MAX'!L61)/'Caratteristiche CAM'!$C$35)*MAX('RInforzo CAM  MAX'!J61:K61)*'Caratteristiche CAM'!$H$54)/((0.8*(0.85*'RInforzo CAM  MAX'!S61)*MIN('RInforzo CAM  MAX'!J61:K61)+((2*'Caratteristiche CAM'!$F$35*'Caratteristiche CAM'!$F$36*'RInforzo CAM  MAX'!L61)/'Caratteristiche CAM'!$C$35)*'Caratteristiche CAM'!$H$54))</f>
        <v>0.21107363587839956</v>
      </c>
      <c r="AA61" s="96">
        <f>0.85*S61*0.8*Z61*MIN(J61:K61)*(MAX(J61:K61)/2-0.4*Z61)+((2*'Caratteristiche CAM'!$F$35*'Caratteristiche CAM'!$F$36*'RInforzo CAM  MAX'!L61)/'Caratteristiche CAM'!$C$35)*'Caratteristiche CAM'!$H$54*(MAX('RInforzo CAM  MAX'!J61:K61)-'RInforzo CAM  MAX'!Z61)*'RInforzo CAM  MAX'!Z61/2</f>
        <v>53.764417673024923</v>
      </c>
      <c r="AB61" s="61" t="str">
        <f t="shared" si="18"/>
        <v>verificato</v>
      </c>
      <c r="AC61" s="48">
        <f>ABS(D61)/(0.85*'Caratteristiche Materiale'!$N$4*MAX('RInforzo CAM  MAX'!J61:K61))+('Caratteristiche CAM'!$F$35*'Caratteristiche CAM'!$F$36*'RInforzo CAM  MAX'!L61*'Caratteristiche CAM'!$H$54/('Caratteristiche CAM'!$C$35*0.85*'Caratteristiche Materiale'!$N$4*MAX('RInforzo CAM  MAX'!J61:K61)))</f>
        <v>7.0537624573638977E-2</v>
      </c>
      <c r="AD61" s="96">
        <f>('Caratteristiche CAM'!$F$35*'Caratteristiche CAM'!$F$36*'RInforzo CAM  MAX'!L61*'Caratteristiche CAM'!$H$54/('Caratteristiche CAM'!$C$35))*MIN(J61:K61)/2+0.85*'Caratteristiche Materiale'!$N$4*MAX('RInforzo CAM  MAX'!J61:K61)*AC61*(MIN(J61:K61)-0.4*AC61)</f>
        <v>45.592265578382282</v>
      </c>
      <c r="AE61" s="74" t="str">
        <f t="shared" si="19"/>
        <v>verificato</v>
      </c>
      <c r="AF61" s="82">
        <f t="shared" si="17"/>
        <v>0.73553681793919978</v>
      </c>
      <c r="AG61" s="96">
        <f>'Caratteristiche Materiale'!$N$5+0.4*ABS(X61)</f>
        <v>16.831746031746036</v>
      </c>
      <c r="AH61" s="96">
        <f>AF61*MIN(J61:K61)*AG61+0.6*AF61*L61*M61*'Caratteristiche CAM'!$F$35*'Caratteristiche CAM'!$H$54/'Caratteristiche CAM'!$C$36</f>
        <v>112.12289748913435</v>
      </c>
      <c r="AI61" s="83" t="str">
        <f t="shared" si="20"/>
        <v>verificato</v>
      </c>
      <c r="AJ61" s="6">
        <f>MAX!W125+0.6*AF61*L61*M61*'Caratteristiche CAM'!$F$35*'Caratteristiche CAM'!$H$54/'Caratteristiche CAM'!$C$36</f>
        <v>113.13860235589337</v>
      </c>
      <c r="AK61" s="84" t="str">
        <f t="shared" si="21"/>
        <v>verificato</v>
      </c>
      <c r="AL61" s="37">
        <f t="shared" si="22"/>
        <v>462.46976110159164</v>
      </c>
      <c r="AM61" s="95" t="s">
        <v>52</v>
      </c>
      <c r="AN61" s="37">
        <f t="shared" si="23"/>
        <v>458.31792629633077</v>
      </c>
      <c r="AO61" s="95" t="s">
        <v>52</v>
      </c>
      <c r="AP61" s="91">
        <f t="shared" si="24"/>
        <v>1640.3399813769061</v>
      </c>
      <c r="AQ61" s="95" t="s">
        <v>52</v>
      </c>
      <c r="AR61" s="37">
        <f t="shared" si="25"/>
        <v>255.07458835134074</v>
      </c>
      <c r="AS61" s="95" t="s">
        <v>52</v>
      </c>
    </row>
    <row r="62" spans="1:45" ht="15.75" x14ac:dyDescent="0.25">
      <c r="A62" s="96" t="str">
        <f>MAX!A126</f>
        <v>X</v>
      </c>
      <c r="B62" s="96" t="str">
        <f>MAX!B126</f>
        <v>2.42X</v>
      </c>
      <c r="C62" s="96" t="str">
        <f>MAX!C126</f>
        <v>SISM 3</v>
      </c>
      <c r="D62" s="49">
        <f>MAX!E126</f>
        <v>11.606400000000001</v>
      </c>
      <c r="E62" s="22">
        <f>MAX!F126</f>
        <v>34.603200000000001</v>
      </c>
      <c r="F62" s="22">
        <f>MAX!G126</f>
        <v>2.4304000000000001</v>
      </c>
      <c r="G62" s="22">
        <f>MAX!H126</f>
        <v>3.6698400000000002</v>
      </c>
      <c r="H62" s="22">
        <f>MAX!I126</f>
        <v>2.6427200000000002</v>
      </c>
      <c r="I62" s="90">
        <f>MAX!J126</f>
        <v>28.914640000000006</v>
      </c>
      <c r="J62" s="96">
        <f>MAX!K126</f>
        <v>0.8</v>
      </c>
      <c r="K62" s="96">
        <f>MAX!L126</f>
        <v>1.26</v>
      </c>
      <c r="L62" s="78">
        <v>4</v>
      </c>
      <c r="M62" s="21">
        <f>L62*'Caratteristiche CAM'!$F$36</f>
        <v>4.0000000000000001E-3</v>
      </c>
      <c r="N62" s="21">
        <f>1-('Caratteristiche CAM'!$C$35^2+(MINA('RInforzo CAM  MAX'!J62:K62))^2)/(3*J62*K62)</f>
        <v>0.6693121693121693</v>
      </c>
      <c r="O62" s="48">
        <f>(1-('Caratteristiche CAM'!$C$36/(2*MIN('Caratteristiche CAM'!$C$35,MINA('RInforzo CAM  MAX'!J62:K62))))^2)</f>
        <v>0.9375</v>
      </c>
      <c r="P62" s="73">
        <f>4*M62/((MAX(MIN(J62:K62),'Caratteristiche CAM'!$C$35))*'Caratteristiche CAM'!$C$36)*'Caratteristiche CAM'!$F$35</f>
        <v>1.2666666666666666E-3</v>
      </c>
      <c r="Q62" s="96">
        <f>0.5*P62*'Caratteristiche CAM'!$H$54</f>
        <v>144.76190476190473</v>
      </c>
      <c r="R62" s="96">
        <f t="shared" si="14"/>
        <v>90.835222978080097</v>
      </c>
      <c r="S62" s="96">
        <f>'Caratteristiche Materiale'!$N$4+'Caratteristiche CAM'!$Q$71*'RInforzo CAM  MAX'!R62</f>
        <v>755.92025699168551</v>
      </c>
      <c r="T62" s="58" t="str">
        <f>IF(S62&gt;2*'Caratteristiche Materiale'!$N$4,"error","OK")</f>
        <v>OK</v>
      </c>
      <c r="U62" s="96">
        <f t="shared" si="15"/>
        <v>692.6978354978354</v>
      </c>
      <c r="V62" s="63" t="str">
        <f t="shared" si="16"/>
        <v>verificato</v>
      </c>
      <c r="W62" s="64">
        <f>0.0035+0.015*(R62/'Caratteristiche Materiale'!$N$4)</f>
        <v>5.8357628765792029E-3</v>
      </c>
      <c r="X62" s="96">
        <f t="shared" si="13"/>
        <v>-11.514285714285714</v>
      </c>
      <c r="Y62" s="96">
        <f>IF(ABS(X62)&lt;('Caratteristiche Materiale'!$N$4-'Caratteristiche Materiale'!$N$4*0.4),-(((2*M62*'Caratteristiche CAM'!$F$35)/'Caratteristiche CAM'!$C$35*'Caratteristiche CAM'!$H$56*MAX(J62:K62))/(J62*K62)),0)</f>
        <v>-10.857142857142858</v>
      </c>
      <c r="Z62" s="48">
        <f>(ABS(X62+Y62)*J62*K62+((2*'Caratteristiche CAM'!$F$35*'Caratteristiche CAM'!$F$36*'RInforzo CAM  MAX'!L62)/'Caratteristiche CAM'!$C$35)*MAX('RInforzo CAM  MAX'!J62:K62)*'Caratteristiche CAM'!$H$54)/((0.8*(0.85*'RInforzo CAM  MAX'!S62)*MIN('RInforzo CAM  MAX'!J62:K62)+((2*'Caratteristiche CAM'!$F$35*'Caratteristiche CAM'!$F$36*'RInforzo CAM  MAX'!L62)/'Caratteristiche CAM'!$C$35)*'Caratteristiche CAM'!$H$54))</f>
        <v>0.20359248022823967</v>
      </c>
      <c r="AA62" s="96">
        <f>0.85*S62*0.8*Z62*MIN(J62:K62)*(MAX(J62:K62)/2-0.4*Z62)+((2*'Caratteristiche CAM'!$F$35*'Caratteristiche CAM'!$F$36*'RInforzo CAM  MAX'!L62)/'Caratteristiche CAM'!$C$35)*'Caratteristiche CAM'!$H$54*(MAX('RInforzo CAM  MAX'!J62:K62)-'RInforzo CAM  MAX'!Z62)*'RInforzo CAM  MAX'!Z62/2</f>
        <v>52.153457663065062</v>
      </c>
      <c r="AB62" s="61" t="str">
        <f t="shared" si="18"/>
        <v>verificato</v>
      </c>
      <c r="AC62" s="48">
        <f>ABS(D62)/(0.85*'Caratteristiche Materiale'!$N$4*MAX('RInforzo CAM  MAX'!J62:K62))+('Caratteristiche CAM'!$F$35*'Caratteristiche CAM'!$F$36*'RInforzo CAM  MAX'!L62*'Caratteristiche CAM'!$H$54/('Caratteristiche CAM'!$C$35*0.85*'Caratteristiche Materiale'!$N$4*MAX('RInforzo CAM  MAX'!J62:K62)))</f>
        <v>6.4920017530821855E-2</v>
      </c>
      <c r="AD62" s="96">
        <f>('Caratteristiche CAM'!$F$35*'Caratteristiche CAM'!$F$36*'RInforzo CAM  MAX'!L62*'Caratteristiche CAM'!$H$54/('Caratteristiche CAM'!$C$35))*MIN(J62:K62)/2+0.85*'Caratteristiche Materiale'!$N$4*MAX('RInforzo CAM  MAX'!J62:K62)*AC62*(MIN(J62:K62)-0.4*AC62)</f>
        <v>42.974746434674216</v>
      </c>
      <c r="AE62" s="74" t="str">
        <f t="shared" si="19"/>
        <v>verificato</v>
      </c>
      <c r="AF62" s="82">
        <f t="shared" si="17"/>
        <v>0.73179624011411981</v>
      </c>
      <c r="AG62" s="96">
        <f>'Caratteristiche Materiale'!$N$5+0.4*ABS(X62)</f>
        <v>15.439047619047621</v>
      </c>
      <c r="AH62" s="96">
        <f>AF62*MIN(J62:K62)*AG62+0.6*AF62*L62*M62*'Caratteristiche CAM'!$F$35*'Caratteristiche CAM'!$H$54/'Caratteristiche CAM'!$C$36</f>
        <v>110.7373585107089</v>
      </c>
      <c r="AI62" s="83" t="str">
        <f t="shared" si="20"/>
        <v>verificato</v>
      </c>
      <c r="AJ62" s="6">
        <f>MAX!W126+0.6*AF62*L62*M62*'Caratteristiche CAM'!$F$35*'Caratteristiche CAM'!$H$54/'Caratteristiche CAM'!$C$36</f>
        <v>112.61876891185938</v>
      </c>
      <c r="AK62" s="84" t="str">
        <f t="shared" si="21"/>
        <v>verificato</v>
      </c>
      <c r="AL62" s="37">
        <f t="shared" si="22"/>
        <v>325.45767129011011</v>
      </c>
      <c r="AM62" s="95" t="s">
        <v>52</v>
      </c>
      <c r="AN62" s="37">
        <f t="shared" si="23"/>
        <v>320.02057182777577</v>
      </c>
      <c r="AO62" s="95" t="s">
        <v>52</v>
      </c>
      <c r="AP62" s="91">
        <f t="shared" si="24"/>
        <v>1626.1558710220611</v>
      </c>
      <c r="AQ62" s="95" t="s">
        <v>52</v>
      </c>
      <c r="AR62" s="37">
        <f t="shared" si="25"/>
        <v>180.37042018529385</v>
      </c>
      <c r="AS62" s="95" t="s">
        <v>52</v>
      </c>
    </row>
    <row r="63" spans="1:45" ht="15.75" x14ac:dyDescent="0.25">
      <c r="A63" s="96" t="str">
        <f>MAX!A127</f>
        <v>X</v>
      </c>
      <c r="B63" s="96" t="str">
        <f>MAX!B127</f>
        <v>2.42X</v>
      </c>
      <c r="C63" s="96" t="str">
        <f>MAX!C127</f>
        <v>SISM 4</v>
      </c>
      <c r="D63" s="49">
        <f>MAX!E127</f>
        <v>11.606400000000001</v>
      </c>
      <c r="E63" s="22">
        <f>MAX!F127</f>
        <v>34.603200000000001</v>
      </c>
      <c r="F63" s="22">
        <f>MAX!G127</f>
        <v>2.4304000000000001</v>
      </c>
      <c r="G63" s="22">
        <f>MAX!H127</f>
        <v>3.6698400000000002</v>
      </c>
      <c r="H63" s="22">
        <f>MAX!I127</f>
        <v>2.6427200000000002</v>
      </c>
      <c r="I63" s="90">
        <f>MAX!J127</f>
        <v>28.914640000000006</v>
      </c>
      <c r="J63" s="96">
        <f>MAX!K127</f>
        <v>0.8</v>
      </c>
      <c r="K63" s="96">
        <f>MAX!L127</f>
        <v>1.26</v>
      </c>
      <c r="L63" s="78">
        <v>4</v>
      </c>
      <c r="M63" s="21">
        <f>L63*'Caratteristiche CAM'!$F$36</f>
        <v>4.0000000000000001E-3</v>
      </c>
      <c r="N63" s="21">
        <f>1-('Caratteristiche CAM'!$C$35^2+(MINA('RInforzo CAM  MAX'!J63:K63))^2)/(3*J63*K63)</f>
        <v>0.6693121693121693</v>
      </c>
      <c r="O63" s="48">
        <f>(1-('Caratteristiche CAM'!$C$36/(2*MIN('Caratteristiche CAM'!$C$35,MINA('RInforzo CAM  MAX'!J63:K63))))^2)</f>
        <v>0.9375</v>
      </c>
      <c r="P63" s="73">
        <f>4*M63/((MAX(MIN(J63:K63),'Caratteristiche CAM'!$C$35))*'Caratteristiche CAM'!$C$36)*'Caratteristiche CAM'!$F$35</f>
        <v>1.2666666666666666E-3</v>
      </c>
      <c r="Q63" s="96">
        <f>0.5*P63*'Caratteristiche CAM'!$H$54</f>
        <v>144.76190476190473</v>
      </c>
      <c r="R63" s="96">
        <f t="shared" si="14"/>
        <v>90.835222978080097</v>
      </c>
      <c r="S63" s="96">
        <f>'Caratteristiche Materiale'!$N$4+'Caratteristiche CAM'!$Q$71*'RInforzo CAM  MAX'!R63</f>
        <v>755.92025699168551</v>
      </c>
      <c r="T63" s="58" t="str">
        <f>IF(S63&gt;2*'Caratteristiche Materiale'!$N$4,"error","OK")</f>
        <v>OK</v>
      </c>
      <c r="U63" s="96">
        <f t="shared" si="15"/>
        <v>692.6978354978354</v>
      </c>
      <c r="V63" s="63" t="str">
        <f t="shared" si="16"/>
        <v>verificato</v>
      </c>
      <c r="W63" s="64">
        <f>0.0035+0.015*(R63/'Caratteristiche Materiale'!$N$4)</f>
        <v>5.8357628765792029E-3</v>
      </c>
      <c r="X63" s="96">
        <f t="shared" si="13"/>
        <v>-11.514285714285714</v>
      </c>
      <c r="Y63" s="96">
        <f>IF(ABS(X63)&lt;('Caratteristiche Materiale'!$N$4-'Caratteristiche Materiale'!$N$4*0.4),-(((2*M63*'Caratteristiche CAM'!$F$35)/'Caratteristiche CAM'!$C$35*'Caratteristiche CAM'!$H$56*MAX(J63:K63))/(J63*K63)),0)</f>
        <v>-10.857142857142858</v>
      </c>
      <c r="Z63" s="48">
        <f>(ABS(X63+Y63)*J63*K63+((2*'Caratteristiche CAM'!$F$35*'Caratteristiche CAM'!$F$36*'RInforzo CAM  MAX'!L63)/'Caratteristiche CAM'!$C$35)*MAX('RInforzo CAM  MAX'!J63:K63)*'Caratteristiche CAM'!$H$54)/((0.8*(0.85*'RInforzo CAM  MAX'!S63)*MIN('RInforzo CAM  MAX'!J63:K63)+((2*'Caratteristiche CAM'!$F$35*'Caratteristiche CAM'!$F$36*'RInforzo CAM  MAX'!L63)/'Caratteristiche CAM'!$C$35)*'Caratteristiche CAM'!$H$54))</f>
        <v>0.20359248022823967</v>
      </c>
      <c r="AA63" s="96">
        <f>0.85*S63*0.8*Z63*MIN(J63:K63)*(MAX(J63:K63)/2-0.4*Z63)+((2*'Caratteristiche CAM'!$F$35*'Caratteristiche CAM'!$F$36*'RInforzo CAM  MAX'!L63)/'Caratteristiche CAM'!$C$35)*'Caratteristiche CAM'!$H$54*(MAX('RInforzo CAM  MAX'!J63:K63)-'RInforzo CAM  MAX'!Z63)*'RInforzo CAM  MAX'!Z63/2</f>
        <v>52.153457663065062</v>
      </c>
      <c r="AB63" s="61" t="str">
        <f t="shared" si="18"/>
        <v>verificato</v>
      </c>
      <c r="AC63" s="48">
        <f>ABS(D63)/(0.85*'Caratteristiche Materiale'!$N$4*MAX('RInforzo CAM  MAX'!J63:K63))+('Caratteristiche CAM'!$F$35*'Caratteristiche CAM'!$F$36*'RInforzo CAM  MAX'!L63*'Caratteristiche CAM'!$H$54/('Caratteristiche CAM'!$C$35*0.85*'Caratteristiche Materiale'!$N$4*MAX('RInforzo CAM  MAX'!J63:K63)))</f>
        <v>6.4920017530821855E-2</v>
      </c>
      <c r="AD63" s="96">
        <f>('Caratteristiche CAM'!$F$35*'Caratteristiche CAM'!$F$36*'RInforzo CAM  MAX'!L63*'Caratteristiche CAM'!$H$54/('Caratteristiche CAM'!$C$35))*MIN(J63:K63)/2+0.85*'Caratteristiche Materiale'!$N$4*MAX('RInforzo CAM  MAX'!J63:K63)*AC63*(MIN(J63:K63)-0.4*AC63)</f>
        <v>42.974746434674216</v>
      </c>
      <c r="AE63" s="74" t="str">
        <f t="shared" si="19"/>
        <v>verificato</v>
      </c>
      <c r="AF63" s="82">
        <f t="shared" si="17"/>
        <v>0.73179624011411981</v>
      </c>
      <c r="AG63" s="96">
        <f>'Caratteristiche Materiale'!$N$5+0.4*ABS(X63)</f>
        <v>15.439047619047621</v>
      </c>
      <c r="AH63" s="96">
        <f>AF63*MIN(J63:K63)*AG63+0.6*AF63*L63*M63*'Caratteristiche CAM'!$F$35*'Caratteristiche CAM'!$H$54/'Caratteristiche CAM'!$C$36</f>
        <v>110.7373585107089</v>
      </c>
      <c r="AI63" s="83" t="str">
        <f t="shared" si="20"/>
        <v>verificato</v>
      </c>
      <c r="AJ63" s="6">
        <f>MAX!W127+0.6*AF63*L63*M63*'Caratteristiche CAM'!$F$35*'Caratteristiche CAM'!$H$54/'Caratteristiche CAM'!$C$36</f>
        <v>112.61876891185938</v>
      </c>
      <c r="AK63" s="84" t="str">
        <f t="shared" si="21"/>
        <v>verificato</v>
      </c>
      <c r="AL63" s="37">
        <f t="shared" si="22"/>
        <v>325.45767129011011</v>
      </c>
      <c r="AM63" s="95" t="s">
        <v>52</v>
      </c>
      <c r="AN63" s="37">
        <f t="shared" si="23"/>
        <v>320.02057182777577</v>
      </c>
      <c r="AO63" s="95" t="s">
        <v>52</v>
      </c>
      <c r="AP63" s="91">
        <f t="shared" si="24"/>
        <v>1626.1558710220611</v>
      </c>
      <c r="AQ63" s="95" t="s">
        <v>52</v>
      </c>
      <c r="AR63" s="37">
        <f t="shared" si="25"/>
        <v>180.37042018529385</v>
      </c>
      <c r="AS63" s="95" t="s">
        <v>52</v>
      </c>
    </row>
    <row r="64" spans="1:45" ht="15.75" x14ac:dyDescent="0.25">
      <c r="A64" s="96" t="str">
        <f>MAX!A128</f>
        <v>X</v>
      </c>
      <c r="B64" s="96" t="str">
        <f>MAX!B128</f>
        <v>2.42X</v>
      </c>
      <c r="C64" s="96" t="str">
        <f>MAX!C128</f>
        <v>SISM 5</v>
      </c>
      <c r="D64" s="49">
        <f>MAX!E128</f>
        <v>11.606400000000001</v>
      </c>
      <c r="E64" s="22">
        <f>MAX!F128</f>
        <v>34.603200000000001</v>
      </c>
      <c r="F64" s="22">
        <f>MAX!G128</f>
        <v>2.4304000000000001</v>
      </c>
      <c r="G64" s="22">
        <f>MAX!H128</f>
        <v>3.6698400000000002</v>
      </c>
      <c r="H64" s="22">
        <f>MAX!I128</f>
        <v>2.6427200000000002</v>
      </c>
      <c r="I64" s="90">
        <f>MAX!J128</f>
        <v>28.914640000000006</v>
      </c>
      <c r="J64" s="96">
        <f>MAX!K128</f>
        <v>0.8</v>
      </c>
      <c r="K64" s="96">
        <f>MAX!L128</f>
        <v>1.26</v>
      </c>
      <c r="L64" s="78">
        <v>4</v>
      </c>
      <c r="M64" s="21">
        <f>L64*'Caratteristiche CAM'!$F$36</f>
        <v>4.0000000000000001E-3</v>
      </c>
      <c r="N64" s="21">
        <f>1-('Caratteristiche CAM'!$C$35^2+(MINA('RInforzo CAM  MAX'!J64:K64))^2)/(3*J64*K64)</f>
        <v>0.6693121693121693</v>
      </c>
      <c r="O64" s="48">
        <f>(1-('Caratteristiche CAM'!$C$36/(2*MIN('Caratteristiche CAM'!$C$35,MINA('RInforzo CAM  MAX'!J64:K64))))^2)</f>
        <v>0.9375</v>
      </c>
      <c r="P64" s="73">
        <f>4*M64/((MAX(MIN(J64:K64),'Caratteristiche CAM'!$C$35))*'Caratteristiche CAM'!$C$36)*'Caratteristiche CAM'!$F$35</f>
        <v>1.2666666666666666E-3</v>
      </c>
      <c r="Q64" s="96">
        <f>0.5*P64*'Caratteristiche CAM'!$H$54</f>
        <v>144.76190476190473</v>
      </c>
      <c r="R64" s="96">
        <f t="shared" si="14"/>
        <v>90.835222978080097</v>
      </c>
      <c r="S64" s="96">
        <f>'Caratteristiche Materiale'!$N$4+'Caratteristiche CAM'!$Q$71*'RInforzo CAM  MAX'!R64</f>
        <v>755.92025699168551</v>
      </c>
      <c r="T64" s="58" t="str">
        <f>IF(S64&gt;2*'Caratteristiche Materiale'!$N$4,"error","OK")</f>
        <v>OK</v>
      </c>
      <c r="U64" s="96">
        <f t="shared" si="15"/>
        <v>692.6978354978354</v>
      </c>
      <c r="V64" s="63" t="str">
        <f t="shared" si="16"/>
        <v>verificato</v>
      </c>
      <c r="W64" s="64">
        <f>0.0035+0.015*(R64/'Caratteristiche Materiale'!$N$4)</f>
        <v>5.8357628765792029E-3</v>
      </c>
      <c r="X64" s="96">
        <f t="shared" si="13"/>
        <v>-11.514285714285714</v>
      </c>
      <c r="Y64" s="96">
        <f>IF(ABS(X64)&lt;('Caratteristiche Materiale'!$N$4-'Caratteristiche Materiale'!$N$4*0.4),-(((2*M64*'Caratteristiche CAM'!$F$35)/'Caratteristiche CAM'!$C$35*'Caratteristiche CAM'!$H$56*MAX(J64:K64))/(J64*K64)),0)</f>
        <v>-10.857142857142858</v>
      </c>
      <c r="Z64" s="48">
        <f>(ABS(X64+Y64)*J64*K64+((2*'Caratteristiche CAM'!$F$35*'Caratteristiche CAM'!$F$36*'RInforzo CAM  MAX'!L64)/'Caratteristiche CAM'!$C$35)*MAX('RInforzo CAM  MAX'!J64:K64)*'Caratteristiche CAM'!$H$54)/((0.8*(0.85*'RInforzo CAM  MAX'!S64)*MIN('RInforzo CAM  MAX'!J64:K64)+((2*'Caratteristiche CAM'!$F$35*'Caratteristiche CAM'!$F$36*'RInforzo CAM  MAX'!L64)/'Caratteristiche CAM'!$C$35)*'Caratteristiche CAM'!$H$54))</f>
        <v>0.20359248022823967</v>
      </c>
      <c r="AA64" s="96">
        <f>0.85*S64*0.8*Z64*MIN(J64:K64)*(MAX(J64:K64)/2-0.4*Z64)+((2*'Caratteristiche CAM'!$F$35*'Caratteristiche CAM'!$F$36*'RInforzo CAM  MAX'!L64)/'Caratteristiche CAM'!$C$35)*'Caratteristiche CAM'!$H$54*(MAX('RInforzo CAM  MAX'!J64:K64)-'RInforzo CAM  MAX'!Z64)*'RInforzo CAM  MAX'!Z64/2</f>
        <v>52.153457663065062</v>
      </c>
      <c r="AB64" s="61" t="str">
        <f t="shared" si="18"/>
        <v>verificato</v>
      </c>
      <c r="AC64" s="48">
        <f>ABS(D64)/(0.85*'Caratteristiche Materiale'!$N$4*MAX('RInforzo CAM  MAX'!J64:K64))+('Caratteristiche CAM'!$F$35*'Caratteristiche CAM'!$F$36*'RInforzo CAM  MAX'!L64*'Caratteristiche CAM'!$H$54/('Caratteristiche CAM'!$C$35*0.85*'Caratteristiche Materiale'!$N$4*MAX('RInforzo CAM  MAX'!J64:K64)))</f>
        <v>6.4920017530821855E-2</v>
      </c>
      <c r="AD64" s="96">
        <f>('Caratteristiche CAM'!$F$35*'Caratteristiche CAM'!$F$36*'RInforzo CAM  MAX'!L64*'Caratteristiche CAM'!$H$54/('Caratteristiche CAM'!$C$35))*MIN(J64:K64)/2+0.85*'Caratteristiche Materiale'!$N$4*MAX('RInforzo CAM  MAX'!J64:K64)*AC64*(MIN(J64:K64)-0.4*AC64)</f>
        <v>42.974746434674216</v>
      </c>
      <c r="AE64" s="74" t="str">
        <f t="shared" si="19"/>
        <v>verificato</v>
      </c>
      <c r="AF64" s="82">
        <f t="shared" si="17"/>
        <v>0.73179624011411981</v>
      </c>
      <c r="AG64" s="96">
        <f>'Caratteristiche Materiale'!$N$5+0.4*ABS(X64)</f>
        <v>15.439047619047621</v>
      </c>
      <c r="AH64" s="96">
        <f>AF64*MIN(J64:K64)*AG64+0.6*AF64*L64*M64*'Caratteristiche CAM'!$F$35*'Caratteristiche CAM'!$H$54/'Caratteristiche CAM'!$C$36</f>
        <v>110.7373585107089</v>
      </c>
      <c r="AI64" s="83" t="str">
        <f t="shared" si="20"/>
        <v>verificato</v>
      </c>
      <c r="AJ64" s="6">
        <f>MAX!W128+0.6*AF64*L64*M64*'Caratteristiche CAM'!$F$35*'Caratteristiche CAM'!$H$54/'Caratteristiche CAM'!$C$36</f>
        <v>112.61876891185938</v>
      </c>
      <c r="AK64" s="84" t="str">
        <f t="shared" si="21"/>
        <v>verificato</v>
      </c>
      <c r="AL64" s="37">
        <f t="shared" si="22"/>
        <v>325.45767129011011</v>
      </c>
      <c r="AM64" s="95" t="s">
        <v>52</v>
      </c>
      <c r="AN64" s="37">
        <f t="shared" si="23"/>
        <v>320.02057182777577</v>
      </c>
      <c r="AO64" s="95" t="s">
        <v>52</v>
      </c>
      <c r="AP64" s="91">
        <f t="shared" si="24"/>
        <v>1626.1558710220611</v>
      </c>
      <c r="AQ64" s="95" t="s">
        <v>52</v>
      </c>
      <c r="AR64" s="37">
        <f t="shared" si="25"/>
        <v>180.37042018529385</v>
      </c>
      <c r="AS64" s="95" t="s">
        <v>52</v>
      </c>
    </row>
    <row r="65" spans="1:45" ht="15.75" x14ac:dyDescent="0.25">
      <c r="A65" s="96" t="str">
        <f>MAX!A129</f>
        <v>X</v>
      </c>
      <c r="B65" s="96" t="str">
        <f>MAX!B129</f>
        <v>2.42X</v>
      </c>
      <c r="C65" s="96" t="str">
        <f>MAX!C129</f>
        <v>SISM 6</v>
      </c>
      <c r="D65" s="49">
        <f>MAX!E129</f>
        <v>15.116</v>
      </c>
      <c r="E65" s="22">
        <f>MAX!F129</f>
        <v>24.463999999999999</v>
      </c>
      <c r="F65" s="22">
        <f>MAX!G129</f>
        <v>4.7112000000000007</v>
      </c>
      <c r="G65" s="22">
        <f>MAX!H129</f>
        <v>5.7471200000000007</v>
      </c>
      <c r="H65" s="22">
        <f>MAX!I129</f>
        <v>2.7794400000000001</v>
      </c>
      <c r="I65" s="90">
        <f>MAX!J129</f>
        <v>21.077920000000002</v>
      </c>
      <c r="J65" s="96">
        <f>MAX!K129</f>
        <v>0.8</v>
      </c>
      <c r="K65" s="96">
        <f>MAX!L129</f>
        <v>1.26</v>
      </c>
      <c r="L65" s="78">
        <v>4</v>
      </c>
      <c r="M65" s="21">
        <f>L65*'Caratteristiche CAM'!$F$36</f>
        <v>4.0000000000000001E-3</v>
      </c>
      <c r="N65" s="21">
        <f>1-('Caratteristiche CAM'!$C$35^2+(MINA('RInforzo CAM  MAX'!J65:K65))^2)/(3*J65*K65)</f>
        <v>0.6693121693121693</v>
      </c>
      <c r="O65" s="48">
        <f>(1-('Caratteristiche CAM'!$C$36/(2*MIN('Caratteristiche CAM'!$C$35,MINA('RInforzo CAM  MAX'!J65:K65))))^2)</f>
        <v>0.9375</v>
      </c>
      <c r="P65" s="73">
        <f>4*M65/((MAX(MIN(J65:K65),'Caratteristiche CAM'!$C$35))*'Caratteristiche CAM'!$C$36)*'Caratteristiche CAM'!$F$35</f>
        <v>1.2666666666666666E-3</v>
      </c>
      <c r="Q65" s="96">
        <f>0.5*P65*'Caratteristiche CAM'!$H$54</f>
        <v>144.76190476190473</v>
      </c>
      <c r="R65" s="96">
        <f t="shared" si="14"/>
        <v>90.835222978080097</v>
      </c>
      <c r="S65" s="96">
        <f>'Caratteristiche Materiale'!$N$4+'Caratteristiche CAM'!$Q$71*'RInforzo CAM  MAX'!R65</f>
        <v>755.92025699168551</v>
      </c>
      <c r="T65" s="58" t="str">
        <f>IF(S65&gt;2*'Caratteristiche Materiale'!$N$4,"error","OK")</f>
        <v>OK</v>
      </c>
      <c r="U65" s="96">
        <f t="shared" si="15"/>
        <v>692.6978354978354</v>
      </c>
      <c r="V65" s="63" t="str">
        <f t="shared" si="16"/>
        <v>verificato</v>
      </c>
      <c r="W65" s="64">
        <f>0.0035+0.015*(R65/'Caratteristiche Materiale'!$N$4)</f>
        <v>5.8357628765792029E-3</v>
      </c>
      <c r="X65" s="96">
        <f t="shared" si="13"/>
        <v>-14.996031746031745</v>
      </c>
      <c r="Y65" s="96">
        <f>IF(ABS(X65)&lt;('Caratteristiche Materiale'!$N$4-'Caratteristiche Materiale'!$N$4*0.4),-(((2*M65*'Caratteristiche CAM'!$F$35)/'Caratteristiche CAM'!$C$35*'Caratteristiche CAM'!$H$56*MAX(J65:K65))/(J65*K65)),0)</f>
        <v>-10.857142857142858</v>
      </c>
      <c r="Z65" s="48">
        <f>(ABS(X65+Y65)*J65*K65+((2*'Caratteristiche CAM'!$F$35*'Caratteristiche CAM'!$F$36*'RInforzo CAM  MAX'!L65)/'Caratteristiche CAM'!$C$35)*MAX('RInforzo CAM  MAX'!J65:K65)*'Caratteristiche CAM'!$H$54)/((0.8*(0.85*'RInforzo CAM  MAX'!S65)*MIN('RInforzo CAM  MAX'!J65:K65)+((2*'Caratteristiche CAM'!$F$35*'Caratteristiche CAM'!$F$36*'RInforzo CAM  MAX'!L65)/'Caratteristiche CAM'!$C$35)*'Caratteristiche CAM'!$H$54))</f>
        <v>0.21107363587839956</v>
      </c>
      <c r="AA65" s="96">
        <f>0.85*S65*0.8*Z65*MIN(J65:K65)*(MAX(J65:K65)/2-0.4*Z65)+((2*'Caratteristiche CAM'!$F$35*'Caratteristiche CAM'!$F$36*'RInforzo CAM  MAX'!L65)/'Caratteristiche CAM'!$C$35)*'Caratteristiche CAM'!$H$54*(MAX('RInforzo CAM  MAX'!J65:K65)-'RInforzo CAM  MAX'!Z65)*'RInforzo CAM  MAX'!Z65/2</f>
        <v>53.764417673024923</v>
      </c>
      <c r="AB65" s="61" t="str">
        <f t="shared" si="18"/>
        <v>verificato</v>
      </c>
      <c r="AC65" s="48">
        <f>ABS(D65)/(0.85*'Caratteristiche Materiale'!$N$4*MAX('RInforzo CAM  MAX'!J65:K65))+('Caratteristiche CAM'!$F$35*'Caratteristiche CAM'!$F$36*'RInforzo CAM  MAX'!L65*'Caratteristiche CAM'!$H$54/('Caratteristiche CAM'!$C$35*0.85*'Caratteristiche Materiale'!$N$4*MAX('RInforzo CAM  MAX'!J65:K65)))</f>
        <v>7.0537624573638977E-2</v>
      </c>
      <c r="AD65" s="96">
        <f>('Caratteristiche CAM'!$F$35*'Caratteristiche CAM'!$F$36*'RInforzo CAM  MAX'!L65*'Caratteristiche CAM'!$H$54/('Caratteristiche CAM'!$C$35))*MIN(J65:K65)/2+0.85*'Caratteristiche Materiale'!$N$4*MAX('RInforzo CAM  MAX'!J65:K65)*AC65*(MIN(J65:K65)-0.4*AC65)</f>
        <v>45.592265578382282</v>
      </c>
      <c r="AE65" s="74" t="str">
        <f t="shared" si="19"/>
        <v>verificato</v>
      </c>
      <c r="AF65" s="82">
        <f t="shared" si="17"/>
        <v>0.73553681793919978</v>
      </c>
      <c r="AG65" s="96">
        <f>'Caratteristiche Materiale'!$N$5+0.4*ABS(X65)</f>
        <v>16.831746031746036</v>
      </c>
      <c r="AH65" s="96">
        <f>AF65*MIN(J65:K65)*AG65+0.6*AF65*L65*M65*'Caratteristiche CAM'!$F$35*'Caratteristiche CAM'!$H$54/'Caratteristiche CAM'!$C$36</f>
        <v>112.12289748913435</v>
      </c>
      <c r="AI65" s="83" t="str">
        <f t="shared" si="20"/>
        <v>verificato</v>
      </c>
      <c r="AJ65" s="6">
        <f>MAX!W129+0.6*AF65*L65*M65*'Caratteristiche CAM'!$F$35*'Caratteristiche CAM'!$H$54/'Caratteristiche CAM'!$C$36</f>
        <v>113.13860235589337</v>
      </c>
      <c r="AK65" s="84" t="str">
        <f t="shared" si="21"/>
        <v>verificato</v>
      </c>
      <c r="AL65" s="37">
        <f t="shared" si="22"/>
        <v>462.46976110159164</v>
      </c>
      <c r="AM65" s="95" t="s">
        <v>52</v>
      </c>
      <c r="AN65" s="37">
        <f t="shared" si="23"/>
        <v>458.31792629633077</v>
      </c>
      <c r="AO65" s="95" t="s">
        <v>52</v>
      </c>
      <c r="AP65" s="91">
        <f t="shared" si="24"/>
        <v>1640.3399813769061</v>
      </c>
      <c r="AQ65" s="95" t="s">
        <v>52</v>
      </c>
      <c r="AR65" s="37">
        <f t="shared" si="25"/>
        <v>255.07458835134074</v>
      </c>
      <c r="AS65" s="95" t="s">
        <v>52</v>
      </c>
    </row>
    <row r="66" spans="1:45" ht="15.75" x14ac:dyDescent="0.25">
      <c r="A66" s="96" t="str">
        <f>MAX!A130</f>
        <v>X</v>
      </c>
      <c r="B66" s="96" t="str">
        <f>MAX!B130</f>
        <v>2.42X</v>
      </c>
      <c r="C66" s="96" t="str">
        <f>MAX!C130</f>
        <v>SISM 7</v>
      </c>
      <c r="D66" s="49">
        <f>MAX!E130</f>
        <v>15.116</v>
      </c>
      <c r="E66" s="22">
        <f>MAX!F130</f>
        <v>24.463999999999999</v>
      </c>
      <c r="F66" s="22">
        <f>MAX!G130</f>
        <v>4.7112000000000007</v>
      </c>
      <c r="G66" s="22">
        <f>MAX!H130</f>
        <v>5.7471200000000007</v>
      </c>
      <c r="H66" s="22">
        <f>MAX!I130</f>
        <v>2.7794400000000001</v>
      </c>
      <c r="I66" s="90">
        <f>MAX!J130</f>
        <v>21.077920000000002</v>
      </c>
      <c r="J66" s="96">
        <f>MAX!K130</f>
        <v>0.8</v>
      </c>
      <c r="K66" s="96">
        <f>MAX!L130</f>
        <v>1.26</v>
      </c>
      <c r="L66" s="78">
        <v>4</v>
      </c>
      <c r="M66" s="21">
        <f>L66*'Caratteristiche CAM'!$F$36</f>
        <v>4.0000000000000001E-3</v>
      </c>
      <c r="N66" s="21">
        <f>1-('Caratteristiche CAM'!$C$35^2+(MINA('RInforzo CAM  MAX'!J66:K66))^2)/(3*J66*K66)</f>
        <v>0.6693121693121693</v>
      </c>
      <c r="O66" s="48">
        <f>(1-('Caratteristiche CAM'!$C$36/(2*MIN('Caratteristiche CAM'!$C$35,MINA('RInforzo CAM  MAX'!J66:K66))))^2)</f>
        <v>0.9375</v>
      </c>
      <c r="P66" s="73">
        <f>4*M66/((MAX(MIN(J66:K66),'Caratteristiche CAM'!$C$35))*'Caratteristiche CAM'!$C$36)*'Caratteristiche CAM'!$F$35</f>
        <v>1.2666666666666666E-3</v>
      </c>
      <c r="Q66" s="96">
        <f>0.5*P66*'Caratteristiche CAM'!$H$54</f>
        <v>144.76190476190473</v>
      </c>
      <c r="R66" s="96">
        <f t="shared" si="14"/>
        <v>90.835222978080097</v>
      </c>
      <c r="S66" s="96">
        <f>'Caratteristiche Materiale'!$N$4+'Caratteristiche CAM'!$Q$71*'RInforzo CAM  MAX'!R66</f>
        <v>755.92025699168551</v>
      </c>
      <c r="T66" s="58" t="str">
        <f>IF(S66&gt;2*'Caratteristiche Materiale'!$N$4,"error","OK")</f>
        <v>OK</v>
      </c>
      <c r="U66" s="96">
        <f t="shared" si="15"/>
        <v>692.6978354978354</v>
      </c>
      <c r="V66" s="63" t="str">
        <f t="shared" si="16"/>
        <v>verificato</v>
      </c>
      <c r="W66" s="64">
        <f>0.0035+0.015*(R66/'Caratteristiche Materiale'!$N$4)</f>
        <v>5.8357628765792029E-3</v>
      </c>
      <c r="X66" s="96">
        <f t="shared" si="13"/>
        <v>-14.996031746031745</v>
      </c>
      <c r="Y66" s="96">
        <f>IF(ABS(X66)&lt;('Caratteristiche Materiale'!$N$4-'Caratteristiche Materiale'!$N$4*0.4),-(((2*M66*'Caratteristiche CAM'!$F$35)/'Caratteristiche CAM'!$C$35*'Caratteristiche CAM'!$H$56*MAX(J66:K66))/(J66*K66)),0)</f>
        <v>-10.857142857142858</v>
      </c>
      <c r="Z66" s="48">
        <f>(ABS(X66+Y66)*J66*K66+((2*'Caratteristiche CAM'!$F$35*'Caratteristiche CAM'!$F$36*'RInforzo CAM  MAX'!L66)/'Caratteristiche CAM'!$C$35)*MAX('RInforzo CAM  MAX'!J66:K66)*'Caratteristiche CAM'!$H$54)/((0.8*(0.85*'RInforzo CAM  MAX'!S66)*MIN('RInforzo CAM  MAX'!J66:K66)+((2*'Caratteristiche CAM'!$F$35*'Caratteristiche CAM'!$F$36*'RInforzo CAM  MAX'!L66)/'Caratteristiche CAM'!$C$35)*'Caratteristiche CAM'!$H$54))</f>
        <v>0.21107363587839956</v>
      </c>
      <c r="AA66" s="96">
        <f>0.85*S66*0.8*Z66*MIN(J66:K66)*(MAX(J66:K66)/2-0.4*Z66)+((2*'Caratteristiche CAM'!$F$35*'Caratteristiche CAM'!$F$36*'RInforzo CAM  MAX'!L66)/'Caratteristiche CAM'!$C$35)*'Caratteristiche CAM'!$H$54*(MAX('RInforzo CAM  MAX'!J66:K66)-'RInforzo CAM  MAX'!Z66)*'RInforzo CAM  MAX'!Z66/2</f>
        <v>53.764417673024923</v>
      </c>
      <c r="AB66" s="61" t="str">
        <f t="shared" si="18"/>
        <v>verificato</v>
      </c>
      <c r="AC66" s="48">
        <f>ABS(D66)/(0.85*'Caratteristiche Materiale'!$N$4*MAX('RInforzo CAM  MAX'!J66:K66))+('Caratteristiche CAM'!$F$35*'Caratteristiche CAM'!$F$36*'RInforzo CAM  MAX'!L66*'Caratteristiche CAM'!$H$54/('Caratteristiche CAM'!$C$35*0.85*'Caratteristiche Materiale'!$N$4*MAX('RInforzo CAM  MAX'!J66:K66)))</f>
        <v>7.0537624573638977E-2</v>
      </c>
      <c r="AD66" s="96">
        <f>('Caratteristiche CAM'!$F$35*'Caratteristiche CAM'!$F$36*'RInforzo CAM  MAX'!L66*'Caratteristiche CAM'!$H$54/('Caratteristiche CAM'!$C$35))*MIN(J66:K66)/2+0.85*'Caratteristiche Materiale'!$N$4*MAX('RInforzo CAM  MAX'!J66:K66)*AC66*(MIN(J66:K66)-0.4*AC66)</f>
        <v>45.592265578382282</v>
      </c>
      <c r="AE66" s="74" t="str">
        <f t="shared" si="19"/>
        <v>verificato</v>
      </c>
      <c r="AF66" s="82">
        <f t="shared" si="17"/>
        <v>0.73553681793919978</v>
      </c>
      <c r="AG66" s="96">
        <f>'Caratteristiche Materiale'!$N$5+0.4*ABS(X66)</f>
        <v>16.831746031746036</v>
      </c>
      <c r="AH66" s="96">
        <f>AF66*MIN(J66:K66)*AG66+0.6*AF66*L66*M66*'Caratteristiche CAM'!$F$35*'Caratteristiche CAM'!$H$54/'Caratteristiche CAM'!$C$36</f>
        <v>112.12289748913435</v>
      </c>
      <c r="AI66" s="83" t="str">
        <f t="shared" si="20"/>
        <v>verificato</v>
      </c>
      <c r="AJ66" s="6">
        <f>MAX!W130+0.6*AF66*L66*M66*'Caratteristiche CAM'!$F$35*'Caratteristiche CAM'!$H$54/'Caratteristiche CAM'!$C$36</f>
        <v>113.13860235589337</v>
      </c>
      <c r="AK66" s="84" t="str">
        <f t="shared" si="21"/>
        <v>verificato</v>
      </c>
      <c r="AL66" s="37">
        <f t="shared" si="22"/>
        <v>462.46976110159164</v>
      </c>
      <c r="AM66" s="95" t="s">
        <v>52</v>
      </c>
      <c r="AN66" s="37">
        <f t="shared" si="23"/>
        <v>458.31792629633077</v>
      </c>
      <c r="AO66" s="95" t="s">
        <v>52</v>
      </c>
      <c r="AP66" s="91">
        <f t="shared" si="24"/>
        <v>1640.3399813769061</v>
      </c>
      <c r="AQ66" s="95" t="s">
        <v>52</v>
      </c>
      <c r="AR66" s="37">
        <f t="shared" si="25"/>
        <v>255.07458835134074</v>
      </c>
      <c r="AS66" s="95" t="s">
        <v>52</v>
      </c>
    </row>
    <row r="67" spans="1:45" ht="15.75" x14ac:dyDescent="0.25">
      <c r="A67" s="96" t="str">
        <f>MAX!A131</f>
        <v>X</v>
      </c>
      <c r="B67" s="96" t="str">
        <f>MAX!B131</f>
        <v>2.42X</v>
      </c>
      <c r="C67" s="96" t="str">
        <f>MAX!C131</f>
        <v>SISM 8</v>
      </c>
      <c r="D67" s="49">
        <f>MAX!E131</f>
        <v>15.116</v>
      </c>
      <c r="E67" s="22">
        <f>MAX!F131</f>
        <v>24.463999999999999</v>
      </c>
      <c r="F67" s="22">
        <f>MAX!G131</f>
        <v>4.7112000000000007</v>
      </c>
      <c r="G67" s="22">
        <f>MAX!H131</f>
        <v>5.7471200000000007</v>
      </c>
      <c r="H67" s="22">
        <f>MAX!I131</f>
        <v>2.7794400000000001</v>
      </c>
      <c r="I67" s="90">
        <f>MAX!J131</f>
        <v>21.077920000000002</v>
      </c>
      <c r="J67" s="96">
        <f>MAX!K131</f>
        <v>0.8</v>
      </c>
      <c r="K67" s="96">
        <f>MAX!L131</f>
        <v>1.26</v>
      </c>
      <c r="L67" s="78">
        <v>4</v>
      </c>
      <c r="M67" s="21">
        <f>L67*'Caratteristiche CAM'!$F$36</f>
        <v>4.0000000000000001E-3</v>
      </c>
      <c r="N67" s="21">
        <f>1-('Caratteristiche CAM'!$C$35^2+(MINA('RInforzo CAM  MAX'!J67:K67))^2)/(3*J67*K67)</f>
        <v>0.6693121693121693</v>
      </c>
      <c r="O67" s="48">
        <f>(1-('Caratteristiche CAM'!$C$36/(2*MIN('Caratteristiche CAM'!$C$35,MINA('RInforzo CAM  MAX'!J67:K67))))^2)</f>
        <v>0.9375</v>
      </c>
      <c r="P67" s="73">
        <f>4*M67/((MAX(MIN(J67:K67),'Caratteristiche CAM'!$C$35))*'Caratteristiche CAM'!$C$36)*'Caratteristiche CAM'!$F$35</f>
        <v>1.2666666666666666E-3</v>
      </c>
      <c r="Q67" s="96">
        <f>0.5*P67*'Caratteristiche CAM'!$H$54</f>
        <v>144.76190476190473</v>
      </c>
      <c r="R67" s="96">
        <f t="shared" si="14"/>
        <v>90.835222978080097</v>
      </c>
      <c r="S67" s="96">
        <f>'Caratteristiche Materiale'!$N$4+'Caratteristiche CAM'!$Q$71*'RInforzo CAM  MAX'!R67</f>
        <v>755.92025699168551</v>
      </c>
      <c r="T67" s="58" t="str">
        <f>IF(S67&gt;2*'Caratteristiche Materiale'!$N$4,"error","OK")</f>
        <v>OK</v>
      </c>
      <c r="U67" s="96">
        <f t="shared" si="15"/>
        <v>692.6978354978354</v>
      </c>
      <c r="V67" s="63" t="str">
        <f t="shared" si="16"/>
        <v>verificato</v>
      </c>
      <c r="W67" s="64">
        <f>0.0035+0.015*(R67/'Caratteristiche Materiale'!$N$4)</f>
        <v>5.8357628765792029E-3</v>
      </c>
      <c r="X67" s="96">
        <f t="shared" si="13"/>
        <v>-14.996031746031745</v>
      </c>
      <c r="Y67" s="96">
        <f>IF(ABS(X67)&lt;('Caratteristiche Materiale'!$N$4-'Caratteristiche Materiale'!$N$4*0.4),-(((2*M67*'Caratteristiche CAM'!$F$35)/'Caratteristiche CAM'!$C$35*'Caratteristiche CAM'!$H$56*MAX(J67:K67))/(J67*K67)),0)</f>
        <v>-10.857142857142858</v>
      </c>
      <c r="Z67" s="48">
        <f>(ABS(X67+Y67)*J67*K67+((2*'Caratteristiche CAM'!$F$35*'Caratteristiche CAM'!$F$36*'RInforzo CAM  MAX'!L67)/'Caratteristiche CAM'!$C$35)*MAX('RInforzo CAM  MAX'!J67:K67)*'Caratteristiche CAM'!$H$54)/((0.8*(0.85*'RInforzo CAM  MAX'!S67)*MIN('RInforzo CAM  MAX'!J67:K67)+((2*'Caratteristiche CAM'!$F$35*'Caratteristiche CAM'!$F$36*'RInforzo CAM  MAX'!L67)/'Caratteristiche CAM'!$C$35)*'Caratteristiche CAM'!$H$54))</f>
        <v>0.21107363587839956</v>
      </c>
      <c r="AA67" s="96">
        <f>0.85*S67*0.8*Z67*MIN(J67:K67)*(MAX(J67:K67)/2-0.4*Z67)+((2*'Caratteristiche CAM'!$F$35*'Caratteristiche CAM'!$F$36*'RInforzo CAM  MAX'!L67)/'Caratteristiche CAM'!$C$35)*'Caratteristiche CAM'!$H$54*(MAX('RInforzo CAM  MAX'!J67:K67)-'RInforzo CAM  MAX'!Z67)*'RInforzo CAM  MAX'!Z67/2</f>
        <v>53.764417673024923</v>
      </c>
      <c r="AB67" s="61" t="str">
        <f t="shared" si="18"/>
        <v>verificato</v>
      </c>
      <c r="AC67" s="48">
        <f>ABS(D67)/(0.85*'Caratteristiche Materiale'!$N$4*MAX('RInforzo CAM  MAX'!J67:K67))+('Caratteristiche CAM'!$F$35*'Caratteristiche CAM'!$F$36*'RInforzo CAM  MAX'!L67*'Caratteristiche CAM'!$H$54/('Caratteristiche CAM'!$C$35*0.85*'Caratteristiche Materiale'!$N$4*MAX('RInforzo CAM  MAX'!J67:K67)))</f>
        <v>7.0537624573638977E-2</v>
      </c>
      <c r="AD67" s="96">
        <f>('Caratteristiche CAM'!$F$35*'Caratteristiche CAM'!$F$36*'RInforzo CAM  MAX'!L67*'Caratteristiche CAM'!$H$54/('Caratteristiche CAM'!$C$35))*MIN(J67:K67)/2+0.85*'Caratteristiche Materiale'!$N$4*MAX('RInforzo CAM  MAX'!J67:K67)*AC67*(MIN(J67:K67)-0.4*AC67)</f>
        <v>45.592265578382282</v>
      </c>
      <c r="AE67" s="74" t="str">
        <f t="shared" si="19"/>
        <v>verificato</v>
      </c>
      <c r="AF67" s="82">
        <f t="shared" si="17"/>
        <v>0.73553681793919978</v>
      </c>
      <c r="AG67" s="96">
        <f>'Caratteristiche Materiale'!$N$5+0.4*ABS(X67)</f>
        <v>16.831746031746036</v>
      </c>
      <c r="AH67" s="96">
        <f>AF67*MIN(J67:K67)*AG67+0.6*AF67*L67*M67*'Caratteristiche CAM'!$F$35*'Caratteristiche CAM'!$H$54/'Caratteristiche CAM'!$C$36</f>
        <v>112.12289748913435</v>
      </c>
      <c r="AI67" s="83" t="str">
        <f t="shared" si="20"/>
        <v>verificato</v>
      </c>
      <c r="AJ67" s="6">
        <f>MAX!W131+0.6*AF67*L67*M67*'Caratteristiche CAM'!$F$35*'Caratteristiche CAM'!$H$54/'Caratteristiche CAM'!$C$36</f>
        <v>113.13860235589337</v>
      </c>
      <c r="AK67" s="84" t="str">
        <f t="shared" si="21"/>
        <v>verificato</v>
      </c>
      <c r="AL67" s="37">
        <f t="shared" si="22"/>
        <v>462.46976110159164</v>
      </c>
      <c r="AM67" s="95" t="s">
        <v>52</v>
      </c>
      <c r="AN67" s="37">
        <f t="shared" si="23"/>
        <v>458.31792629633077</v>
      </c>
      <c r="AO67" s="95" t="s">
        <v>52</v>
      </c>
      <c r="AP67" s="91">
        <f t="shared" si="24"/>
        <v>1640.3399813769061</v>
      </c>
      <c r="AQ67" s="95" t="s">
        <v>52</v>
      </c>
      <c r="AR67" s="37">
        <f t="shared" si="25"/>
        <v>255.07458835134074</v>
      </c>
      <c r="AS67" s="95" t="s">
        <v>52</v>
      </c>
    </row>
    <row r="70" spans="1:45" ht="18.75" x14ac:dyDescent="0.3">
      <c r="AL70" s="112">
        <f>MIN(AL4:AL67)</f>
        <v>60.72423363019923</v>
      </c>
      <c r="AM70" s="112" t="s">
        <v>52</v>
      </c>
      <c r="AN70" s="112">
        <f>MIN(AN4:AN67)</f>
        <v>62.772067414471998</v>
      </c>
      <c r="AO70" s="112" t="s">
        <v>52</v>
      </c>
      <c r="AP70" s="112">
        <f>MIN(AP4:AP67)</f>
        <v>413.93012958602372</v>
      </c>
      <c r="AQ70" s="112" t="s">
        <v>52</v>
      </c>
      <c r="AR70" s="112">
        <f>MIN(AR4:AR67)</f>
        <v>105.78384075729035</v>
      </c>
      <c r="AS70" s="112" t="s">
        <v>52</v>
      </c>
    </row>
  </sheetData>
  <mergeCells count="8">
    <mergeCell ref="AF1:AI1"/>
    <mergeCell ref="AJ1:AK1"/>
    <mergeCell ref="AC1:AE1"/>
    <mergeCell ref="U1:W1"/>
    <mergeCell ref="A1:C1"/>
    <mergeCell ref="D1:I1"/>
    <mergeCell ref="J1:K1"/>
    <mergeCell ref="X1:AB1"/>
  </mergeCells>
  <conditionalFormatting sqref="T4:T67">
    <cfRule type="cellIs" dxfId="3" priority="47" operator="equal">
      <formula>"error"</formula>
    </cfRule>
  </conditionalFormatting>
  <conditionalFormatting sqref="V4:V67 AE4:AE67">
    <cfRule type="cellIs" dxfId="2" priority="45" operator="equal">
      <formula>"VERIFICATO"</formula>
    </cfRule>
  </conditionalFormatting>
  <conditionalFormatting sqref="AB4:AB67 AI4:AI67 AK4:AK67">
    <cfRule type="cellIs" dxfId="1" priority="43" operator="equal">
      <formula>"verificato"</formula>
    </cfRule>
  </conditionalFormatting>
  <conditionalFormatting sqref="AL4:AS67">
    <cfRule type="cellIs" dxfId="0" priority="16" operator="lessThan">
      <formula>41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73"/>
  <sheetViews>
    <sheetView workbookViewId="0">
      <selection activeCell="Z173" sqref="U173:Z173"/>
    </sheetView>
  </sheetViews>
  <sheetFormatPr defaultRowHeight="15" x14ac:dyDescent="0.25"/>
  <cols>
    <col min="1" max="9" width="10.7109375" style="95" customWidth="1"/>
    <col min="10" max="12" width="9.140625" style="95"/>
    <col min="13" max="13" width="12" style="95" customWidth="1"/>
    <col min="14" max="14" width="17.140625" style="95" customWidth="1"/>
    <col min="15" max="15" width="10.7109375" style="95" customWidth="1"/>
    <col min="16" max="16" width="12.42578125" style="95" customWidth="1"/>
    <col min="17" max="17" width="17" style="95" customWidth="1"/>
    <col min="18" max="18" width="16.42578125" style="95" customWidth="1"/>
    <col min="19" max="19" width="18.28515625" style="95" customWidth="1"/>
    <col min="20" max="16384" width="9.140625" style="95"/>
  </cols>
  <sheetData>
    <row r="1" spans="1:26" x14ac:dyDescent="0.25">
      <c r="A1" s="115"/>
      <c r="B1" s="115"/>
      <c r="C1" s="115"/>
      <c r="D1" s="115"/>
      <c r="E1" s="115"/>
      <c r="F1" s="115"/>
      <c r="G1" s="115"/>
      <c r="H1" s="115"/>
      <c r="I1" s="115"/>
      <c r="J1" s="113" t="s">
        <v>45</v>
      </c>
      <c r="K1" s="114"/>
      <c r="L1" s="114"/>
      <c r="M1" s="116" t="s">
        <v>112</v>
      </c>
      <c r="N1" s="117"/>
      <c r="O1" s="116" t="s">
        <v>44</v>
      </c>
      <c r="P1" s="118"/>
      <c r="Q1" s="117"/>
      <c r="R1" s="118" t="s">
        <v>113</v>
      </c>
      <c r="S1" s="117"/>
    </row>
    <row r="2" spans="1:26" ht="18.75" x14ac:dyDescent="0.3">
      <c r="A2" s="98" t="s">
        <v>114</v>
      </c>
      <c r="B2" s="98" t="s">
        <v>115</v>
      </c>
      <c r="C2" s="98" t="s">
        <v>116</v>
      </c>
      <c r="D2" s="98" t="s">
        <v>0</v>
      </c>
      <c r="E2" s="98" t="s">
        <v>1</v>
      </c>
      <c r="F2" s="98" t="s">
        <v>2</v>
      </c>
      <c r="G2" s="98" t="s">
        <v>3</v>
      </c>
      <c r="H2" s="98" t="s">
        <v>117</v>
      </c>
      <c r="I2" s="98" t="s">
        <v>118</v>
      </c>
      <c r="J2" s="25" t="s">
        <v>119</v>
      </c>
      <c r="K2" s="1" t="s">
        <v>25</v>
      </c>
      <c r="L2" s="50" t="s">
        <v>26</v>
      </c>
      <c r="M2" s="99" t="s">
        <v>120</v>
      </c>
      <c r="N2" s="13" t="s">
        <v>36</v>
      </c>
      <c r="O2" s="41" t="s">
        <v>29</v>
      </c>
      <c r="P2" s="18" t="s">
        <v>41</v>
      </c>
      <c r="Q2" s="13" t="s">
        <v>36</v>
      </c>
      <c r="R2" s="18" t="s">
        <v>120</v>
      </c>
      <c r="S2" s="13" t="s">
        <v>36</v>
      </c>
    </row>
    <row r="3" spans="1:26" x14ac:dyDescent="0.25">
      <c r="A3" s="100" t="s">
        <v>4</v>
      </c>
      <c r="B3" s="100" t="s">
        <v>4</v>
      </c>
      <c r="C3" s="100" t="s">
        <v>4</v>
      </c>
      <c r="D3" s="100" t="s">
        <v>6</v>
      </c>
      <c r="E3" s="100" t="s">
        <v>6</v>
      </c>
      <c r="F3" s="100" t="s">
        <v>6</v>
      </c>
      <c r="G3" s="100" t="s">
        <v>121</v>
      </c>
      <c r="H3" s="100" t="s">
        <v>121</v>
      </c>
      <c r="I3" s="100" t="s">
        <v>121</v>
      </c>
      <c r="J3" s="27" t="s">
        <v>5</v>
      </c>
      <c r="K3" s="2" t="s">
        <v>5</v>
      </c>
      <c r="L3" s="51" t="s">
        <v>5</v>
      </c>
      <c r="M3" s="101" t="s">
        <v>122</v>
      </c>
      <c r="N3" s="15" t="s">
        <v>39</v>
      </c>
      <c r="O3" s="42" t="s">
        <v>30</v>
      </c>
      <c r="P3" s="11" t="s">
        <v>32</v>
      </c>
      <c r="Q3" s="15" t="s">
        <v>39</v>
      </c>
      <c r="R3" s="11" t="s">
        <v>122</v>
      </c>
      <c r="S3" s="15" t="s">
        <v>39</v>
      </c>
    </row>
    <row r="4" spans="1:26" x14ac:dyDescent="0.25">
      <c r="A4" s="5" t="s">
        <v>123</v>
      </c>
      <c r="B4" s="5" t="s">
        <v>92</v>
      </c>
      <c r="C4" s="5" t="s">
        <v>101</v>
      </c>
      <c r="D4" s="96">
        <v>-13.482400000000002</v>
      </c>
      <c r="E4" s="96">
        <v>-165.86720000000003</v>
      </c>
      <c r="F4" s="96">
        <v>-3.3360000000000003</v>
      </c>
      <c r="G4" s="96">
        <v>-1.7216000000000002</v>
      </c>
      <c r="H4" s="96">
        <v>-2.10656</v>
      </c>
      <c r="I4" s="96">
        <v>-57.29712</v>
      </c>
      <c r="J4" s="5">
        <f>VLOOKUP(A4,'Caratteristiche Fasce'!$A$4:$C$24,2,)</f>
        <v>1.84</v>
      </c>
      <c r="K4" s="5">
        <f>VLOOKUP(A4,'Caratteristiche Fasce'!$A$4:$C$24,3,)</f>
        <v>0.8</v>
      </c>
      <c r="L4" s="5">
        <f>VLOOKUP(A4,'Caratteristiche Fasce'!$A$4:$D$24,4,)</f>
        <v>1</v>
      </c>
      <c r="M4" s="38">
        <f>L4*K4*'Caratteristiche Materiale'!$N$5</f>
        <v>8.6666666666666696</v>
      </c>
      <c r="N4" s="75" t="str">
        <f>IF(R4&gt;=ABS(E4),"verificato","NON VERIFICATO")</f>
        <v>NON VERIFICATO</v>
      </c>
      <c r="O4" s="102">
        <f>D4/(K4*L4)</f>
        <v>-16.853000000000002</v>
      </c>
      <c r="P4" s="39">
        <f>L4^2*K4*ABS(O4)/2*(1-ABS(O4)/(0.85*'Caratteristiche Materiale'!$N$4))</f>
        <v>6.5120717103865555</v>
      </c>
      <c r="Q4" s="75" t="str">
        <f>IF(P4&gt;=ABS(I4),"verificato","NON VERIFICATO")</f>
        <v>NON VERIFICATO</v>
      </c>
      <c r="R4" s="39">
        <f>2*P4/J4</f>
        <v>7.0783388156375597</v>
      </c>
      <c r="S4" s="75" t="str">
        <f>IF(R4&gt;=ABS(E4),"verificato","NON VERIFICATO")</f>
        <v>NON VERIFICATO</v>
      </c>
      <c r="U4" s="96">
        <f t="shared" ref="U4:U35" si="0">M4/ABS(E4)*100</f>
        <v>5.225063585004551</v>
      </c>
      <c r="V4" s="95" t="s">
        <v>52</v>
      </c>
      <c r="W4" s="96">
        <f t="shared" ref="W4:W35" si="1">P4/ABS(I4)*100</f>
        <v>11.365443342329518</v>
      </c>
      <c r="X4" s="95" t="s">
        <v>52</v>
      </c>
      <c r="Y4" s="96">
        <f t="shared" ref="Y4:Y35" si="2">R4/ABS(E4)*100</f>
        <v>4.2674735062975433</v>
      </c>
      <c r="Z4" s="95" t="s">
        <v>52</v>
      </c>
    </row>
    <row r="5" spans="1:26" x14ac:dyDescent="0.25">
      <c r="A5" s="5" t="s">
        <v>123</v>
      </c>
      <c r="B5" s="5" t="s">
        <v>93</v>
      </c>
      <c r="C5" s="5" t="s">
        <v>101</v>
      </c>
      <c r="D5" s="96">
        <v>-11.6136</v>
      </c>
      <c r="E5" s="96">
        <v>-128.3536</v>
      </c>
      <c r="F5" s="96">
        <v>-5.5031999999999996</v>
      </c>
      <c r="G5" s="96">
        <v>-3.4240000000000004</v>
      </c>
      <c r="H5" s="96">
        <v>-3.2519200000000001</v>
      </c>
      <c r="I5" s="96">
        <v>-43.568080000000002</v>
      </c>
      <c r="J5" s="5">
        <f>VLOOKUP(A5,'Caratteristiche Fasce'!$A$4:$C$24,2,)</f>
        <v>1.84</v>
      </c>
      <c r="K5" s="5">
        <f>VLOOKUP(A5,'Caratteristiche Fasce'!$A$4:$C$24,3,)</f>
        <v>0.8</v>
      </c>
      <c r="L5" s="5">
        <f>VLOOKUP(A5,'Caratteristiche Fasce'!$A$4:$D$24,4,)</f>
        <v>1</v>
      </c>
      <c r="M5" s="16">
        <f>L5*K5*'Caratteristiche Materiale'!$N$5</f>
        <v>8.6666666666666696</v>
      </c>
      <c r="N5" s="61" t="str">
        <f t="shared" ref="N5:N68" si="3">IF(R5&gt;=ABS(E5),"verificato","NON VERIFICATO")</f>
        <v>NON VERIFICATO</v>
      </c>
      <c r="O5" s="29">
        <f t="shared" ref="O5:O68" si="4">D5/(K5*L5)</f>
        <v>-14.516999999999999</v>
      </c>
      <c r="P5" s="22">
        <f>L5^2*K5*ABS(O5)/2*(1-ABS(O5)/(0.85*'Caratteristiche Materiale'!$N$4))</f>
        <v>5.6367886071932771</v>
      </c>
      <c r="Q5" s="61" t="str">
        <f t="shared" ref="Q5:Q68" si="5">IF(P5&gt;=ABS(I5),"verificato","NON VERIFICATO")</f>
        <v>NON VERIFICATO</v>
      </c>
      <c r="R5" s="22">
        <f t="shared" ref="R5:R68" si="6">2*P5/J5</f>
        <v>6.1269441382535614</v>
      </c>
      <c r="S5" s="61" t="str">
        <f t="shared" ref="S5:S68" si="7">IF(R5&gt;=ABS(E5),"verificato","NON VERIFICATO")</f>
        <v>NON VERIFICATO</v>
      </c>
      <c r="U5" s="96">
        <f t="shared" si="0"/>
        <v>6.7521804348819741</v>
      </c>
      <c r="V5" s="95" t="s">
        <v>52</v>
      </c>
      <c r="W5" s="96">
        <f t="shared" si="1"/>
        <v>12.93788619373008</v>
      </c>
      <c r="X5" s="95" t="s">
        <v>52</v>
      </c>
      <c r="Y5" s="96">
        <f t="shared" si="2"/>
        <v>4.7734883464535169</v>
      </c>
      <c r="Z5" s="95" t="s">
        <v>52</v>
      </c>
    </row>
    <row r="6" spans="1:26" x14ac:dyDescent="0.25">
      <c r="A6" s="5" t="s">
        <v>123</v>
      </c>
      <c r="B6" s="5" t="s">
        <v>94</v>
      </c>
      <c r="C6" s="5" t="s">
        <v>101</v>
      </c>
      <c r="D6" s="96">
        <v>-13.482400000000002</v>
      </c>
      <c r="E6" s="96">
        <v>-165.86720000000003</v>
      </c>
      <c r="F6" s="96">
        <v>-3.3360000000000003</v>
      </c>
      <c r="G6" s="96">
        <v>-1.7216000000000002</v>
      </c>
      <c r="H6" s="96">
        <v>-2.10656</v>
      </c>
      <c r="I6" s="96">
        <v>-57.29712</v>
      </c>
      <c r="J6" s="5">
        <f>VLOOKUP(A6,'Caratteristiche Fasce'!$A$4:$C$24,2,)</f>
        <v>1.84</v>
      </c>
      <c r="K6" s="5">
        <f>VLOOKUP(A6,'Caratteristiche Fasce'!$A$4:$C$24,3,)</f>
        <v>0.8</v>
      </c>
      <c r="L6" s="5">
        <f>VLOOKUP(A6,'Caratteristiche Fasce'!$A$4:$D$24,4,)</f>
        <v>1</v>
      </c>
      <c r="M6" s="16">
        <f>L6*K6*'Caratteristiche Materiale'!$N$5</f>
        <v>8.6666666666666696</v>
      </c>
      <c r="N6" s="61" t="str">
        <f t="shared" si="3"/>
        <v>NON VERIFICATO</v>
      </c>
      <c r="O6" s="29">
        <f t="shared" si="4"/>
        <v>-16.853000000000002</v>
      </c>
      <c r="P6" s="22">
        <f>L6^2*K6*ABS(O6)/2*(1-ABS(O6)/(0.85*'Caratteristiche Materiale'!$N$4))</f>
        <v>6.5120717103865555</v>
      </c>
      <c r="Q6" s="61" t="str">
        <f t="shared" si="5"/>
        <v>NON VERIFICATO</v>
      </c>
      <c r="R6" s="22">
        <f t="shared" si="6"/>
        <v>7.0783388156375597</v>
      </c>
      <c r="S6" s="61" t="str">
        <f t="shared" si="7"/>
        <v>NON VERIFICATO</v>
      </c>
      <c r="U6" s="96">
        <f t="shared" si="0"/>
        <v>5.225063585004551</v>
      </c>
      <c r="V6" s="95" t="s">
        <v>52</v>
      </c>
      <c r="W6" s="96">
        <f t="shared" si="1"/>
        <v>11.365443342329518</v>
      </c>
      <c r="X6" s="95" t="s">
        <v>52</v>
      </c>
      <c r="Y6" s="96">
        <f t="shared" si="2"/>
        <v>4.2674735062975433</v>
      </c>
      <c r="Z6" s="95" t="s">
        <v>52</v>
      </c>
    </row>
    <row r="7" spans="1:26" x14ac:dyDescent="0.25">
      <c r="A7" s="5" t="s">
        <v>123</v>
      </c>
      <c r="B7" s="5" t="s">
        <v>95</v>
      </c>
      <c r="C7" s="5" t="s">
        <v>101</v>
      </c>
      <c r="D7" s="96">
        <v>-13.482400000000002</v>
      </c>
      <c r="E7" s="96">
        <v>-165.86720000000003</v>
      </c>
      <c r="F7" s="96">
        <v>-3.3360000000000003</v>
      </c>
      <c r="G7" s="96">
        <v>-1.7216000000000002</v>
      </c>
      <c r="H7" s="96">
        <v>-2.10656</v>
      </c>
      <c r="I7" s="96">
        <v>-57.29712</v>
      </c>
      <c r="J7" s="5">
        <f>VLOOKUP(A7,'Caratteristiche Fasce'!$A$4:$C$24,2,)</f>
        <v>1.84</v>
      </c>
      <c r="K7" s="5">
        <f>VLOOKUP(A7,'Caratteristiche Fasce'!$A$4:$C$24,3,)</f>
        <v>0.8</v>
      </c>
      <c r="L7" s="5">
        <f>VLOOKUP(A7,'Caratteristiche Fasce'!$A$4:$D$24,4,)</f>
        <v>1</v>
      </c>
      <c r="M7" s="16">
        <f>L7*K7*'Caratteristiche Materiale'!$N$5</f>
        <v>8.6666666666666696</v>
      </c>
      <c r="N7" s="61" t="str">
        <f t="shared" si="3"/>
        <v>NON VERIFICATO</v>
      </c>
      <c r="O7" s="29">
        <f t="shared" si="4"/>
        <v>-16.853000000000002</v>
      </c>
      <c r="P7" s="22">
        <f>L7^2*K7*ABS(O7)/2*(1-ABS(O7)/(0.85*'Caratteristiche Materiale'!$N$4))</f>
        <v>6.5120717103865555</v>
      </c>
      <c r="Q7" s="61" t="str">
        <f t="shared" si="5"/>
        <v>NON VERIFICATO</v>
      </c>
      <c r="R7" s="22">
        <f t="shared" si="6"/>
        <v>7.0783388156375597</v>
      </c>
      <c r="S7" s="61" t="str">
        <f t="shared" si="7"/>
        <v>NON VERIFICATO</v>
      </c>
      <c r="U7" s="96">
        <f t="shared" si="0"/>
        <v>5.225063585004551</v>
      </c>
      <c r="V7" s="95" t="s">
        <v>52</v>
      </c>
      <c r="W7" s="96">
        <f t="shared" si="1"/>
        <v>11.365443342329518</v>
      </c>
      <c r="X7" s="95" t="s">
        <v>52</v>
      </c>
      <c r="Y7" s="96">
        <f t="shared" si="2"/>
        <v>4.2674735062975433</v>
      </c>
      <c r="Z7" s="95" t="s">
        <v>52</v>
      </c>
    </row>
    <row r="8" spans="1:26" x14ac:dyDescent="0.25">
      <c r="A8" s="5" t="s">
        <v>123</v>
      </c>
      <c r="B8" s="5" t="s">
        <v>96</v>
      </c>
      <c r="C8" s="5" t="s">
        <v>101</v>
      </c>
      <c r="D8" s="96">
        <v>-13.482400000000002</v>
      </c>
      <c r="E8" s="96">
        <v>-165.86720000000003</v>
      </c>
      <c r="F8" s="96">
        <v>-3.3360000000000003</v>
      </c>
      <c r="G8" s="96">
        <v>-1.7216000000000002</v>
      </c>
      <c r="H8" s="96">
        <v>-2.10656</v>
      </c>
      <c r="I8" s="96">
        <v>-57.29712</v>
      </c>
      <c r="J8" s="5">
        <f>VLOOKUP(A8,'Caratteristiche Fasce'!$A$4:$C$24,2,)</f>
        <v>1.84</v>
      </c>
      <c r="K8" s="5">
        <f>VLOOKUP(A8,'Caratteristiche Fasce'!$A$4:$C$24,3,)</f>
        <v>0.8</v>
      </c>
      <c r="L8" s="5">
        <f>VLOOKUP(A8,'Caratteristiche Fasce'!$A$4:$D$24,4,)</f>
        <v>1</v>
      </c>
      <c r="M8" s="16">
        <f>L8*K8*'Caratteristiche Materiale'!$N$5</f>
        <v>8.6666666666666696</v>
      </c>
      <c r="N8" s="61" t="str">
        <f t="shared" si="3"/>
        <v>NON VERIFICATO</v>
      </c>
      <c r="O8" s="29">
        <f t="shared" si="4"/>
        <v>-16.853000000000002</v>
      </c>
      <c r="P8" s="22">
        <f>L8^2*K8*ABS(O8)/2*(1-ABS(O8)/(0.85*'Caratteristiche Materiale'!$N$4))</f>
        <v>6.5120717103865555</v>
      </c>
      <c r="Q8" s="61" t="str">
        <f t="shared" si="5"/>
        <v>NON VERIFICATO</v>
      </c>
      <c r="R8" s="22">
        <f t="shared" si="6"/>
        <v>7.0783388156375597</v>
      </c>
      <c r="S8" s="61" t="str">
        <f t="shared" si="7"/>
        <v>NON VERIFICATO</v>
      </c>
      <c r="U8" s="96">
        <f t="shared" si="0"/>
        <v>5.225063585004551</v>
      </c>
      <c r="V8" s="95" t="s">
        <v>52</v>
      </c>
      <c r="W8" s="96">
        <f t="shared" si="1"/>
        <v>11.365443342329518</v>
      </c>
      <c r="X8" s="95" t="s">
        <v>52</v>
      </c>
      <c r="Y8" s="96">
        <f t="shared" si="2"/>
        <v>4.2674735062975433</v>
      </c>
      <c r="Z8" s="95" t="s">
        <v>52</v>
      </c>
    </row>
    <row r="9" spans="1:26" x14ac:dyDescent="0.25">
      <c r="A9" s="5" t="s">
        <v>123</v>
      </c>
      <c r="B9" s="5" t="s">
        <v>97</v>
      </c>
      <c r="C9" s="5" t="s">
        <v>101</v>
      </c>
      <c r="D9" s="96">
        <v>-11.6136</v>
      </c>
      <c r="E9" s="96">
        <v>-128.3536</v>
      </c>
      <c r="F9" s="96">
        <v>-5.5031999999999996</v>
      </c>
      <c r="G9" s="96">
        <v>-3.4240000000000004</v>
      </c>
      <c r="H9" s="96">
        <v>-3.2519200000000001</v>
      </c>
      <c r="I9" s="96">
        <v>-43.568080000000002</v>
      </c>
      <c r="J9" s="5">
        <f>VLOOKUP(A9,'Caratteristiche Fasce'!$A$4:$C$24,2,)</f>
        <v>1.84</v>
      </c>
      <c r="K9" s="5">
        <f>VLOOKUP(A9,'Caratteristiche Fasce'!$A$4:$C$24,3,)</f>
        <v>0.8</v>
      </c>
      <c r="L9" s="5">
        <f>VLOOKUP(A9,'Caratteristiche Fasce'!$A$4:$D$24,4,)</f>
        <v>1</v>
      </c>
      <c r="M9" s="16">
        <f>L9*K9*'Caratteristiche Materiale'!$N$5</f>
        <v>8.6666666666666696</v>
      </c>
      <c r="N9" s="61" t="str">
        <f t="shared" si="3"/>
        <v>NON VERIFICATO</v>
      </c>
      <c r="O9" s="29">
        <f t="shared" si="4"/>
        <v>-14.516999999999999</v>
      </c>
      <c r="P9" s="22">
        <f>L9^2*K9*ABS(O9)/2*(1-ABS(O9)/(0.85*'Caratteristiche Materiale'!$N$4))</f>
        <v>5.6367886071932771</v>
      </c>
      <c r="Q9" s="61" t="str">
        <f t="shared" si="5"/>
        <v>NON VERIFICATO</v>
      </c>
      <c r="R9" s="22">
        <f t="shared" si="6"/>
        <v>6.1269441382535614</v>
      </c>
      <c r="S9" s="61" t="str">
        <f t="shared" si="7"/>
        <v>NON VERIFICATO</v>
      </c>
      <c r="U9" s="96">
        <f t="shared" si="0"/>
        <v>6.7521804348819741</v>
      </c>
      <c r="V9" s="95" t="s">
        <v>52</v>
      </c>
      <c r="W9" s="96">
        <f t="shared" si="1"/>
        <v>12.93788619373008</v>
      </c>
      <c r="X9" s="95" t="s">
        <v>52</v>
      </c>
      <c r="Y9" s="96">
        <f t="shared" si="2"/>
        <v>4.7734883464535169</v>
      </c>
      <c r="Z9" s="95" t="s">
        <v>52</v>
      </c>
    </row>
    <row r="10" spans="1:26" x14ac:dyDescent="0.25">
      <c r="A10" s="5" t="s">
        <v>123</v>
      </c>
      <c r="B10" s="5" t="s">
        <v>98</v>
      </c>
      <c r="C10" s="5" t="s">
        <v>101</v>
      </c>
      <c r="D10" s="96">
        <v>-11.6136</v>
      </c>
      <c r="E10" s="96">
        <v>-128.3536</v>
      </c>
      <c r="F10" s="96">
        <v>-5.5031999999999996</v>
      </c>
      <c r="G10" s="96">
        <v>-3.4240000000000004</v>
      </c>
      <c r="H10" s="96">
        <v>-3.2519200000000001</v>
      </c>
      <c r="I10" s="96">
        <v>-43.568080000000002</v>
      </c>
      <c r="J10" s="5">
        <f>VLOOKUP(A10,'Caratteristiche Fasce'!$A$4:$C$24,2,)</f>
        <v>1.84</v>
      </c>
      <c r="K10" s="5">
        <f>VLOOKUP(A10,'Caratteristiche Fasce'!$A$4:$C$24,3,)</f>
        <v>0.8</v>
      </c>
      <c r="L10" s="5">
        <f>VLOOKUP(A10,'Caratteristiche Fasce'!$A$4:$D$24,4,)</f>
        <v>1</v>
      </c>
      <c r="M10" s="16">
        <f>L10*K10*'Caratteristiche Materiale'!$N$5</f>
        <v>8.6666666666666696</v>
      </c>
      <c r="N10" s="61" t="str">
        <f t="shared" si="3"/>
        <v>NON VERIFICATO</v>
      </c>
      <c r="O10" s="29">
        <f t="shared" si="4"/>
        <v>-14.516999999999999</v>
      </c>
      <c r="P10" s="22">
        <f>L10^2*K10*ABS(O10)/2*(1-ABS(O10)/(0.85*'Caratteristiche Materiale'!$N$4))</f>
        <v>5.6367886071932771</v>
      </c>
      <c r="Q10" s="61" t="str">
        <f t="shared" si="5"/>
        <v>NON VERIFICATO</v>
      </c>
      <c r="R10" s="22">
        <f t="shared" si="6"/>
        <v>6.1269441382535614</v>
      </c>
      <c r="S10" s="61" t="str">
        <f t="shared" si="7"/>
        <v>NON VERIFICATO</v>
      </c>
      <c r="U10" s="96">
        <f t="shared" si="0"/>
        <v>6.7521804348819741</v>
      </c>
      <c r="V10" s="95" t="s">
        <v>52</v>
      </c>
      <c r="W10" s="96">
        <f t="shared" si="1"/>
        <v>12.93788619373008</v>
      </c>
      <c r="X10" s="95" t="s">
        <v>52</v>
      </c>
      <c r="Y10" s="96">
        <f t="shared" si="2"/>
        <v>4.7734883464535169</v>
      </c>
      <c r="Z10" s="95" t="s">
        <v>52</v>
      </c>
    </row>
    <row r="11" spans="1:26" x14ac:dyDescent="0.25">
      <c r="A11" s="5" t="s">
        <v>123</v>
      </c>
      <c r="B11" s="5" t="s">
        <v>99</v>
      </c>
      <c r="C11" s="5" t="s">
        <v>101</v>
      </c>
      <c r="D11" s="96">
        <v>-11.6136</v>
      </c>
      <c r="E11" s="96">
        <v>-128.3536</v>
      </c>
      <c r="F11" s="96">
        <v>-5.5031999999999996</v>
      </c>
      <c r="G11" s="96">
        <v>-3.4240000000000004</v>
      </c>
      <c r="H11" s="96">
        <v>-3.2519200000000001</v>
      </c>
      <c r="I11" s="96">
        <v>-43.568080000000002</v>
      </c>
      <c r="J11" s="5">
        <f>VLOOKUP(A11,'Caratteristiche Fasce'!$A$4:$C$24,2,)</f>
        <v>1.84</v>
      </c>
      <c r="K11" s="5">
        <f>VLOOKUP(A11,'Caratteristiche Fasce'!$A$4:$C$24,3,)</f>
        <v>0.8</v>
      </c>
      <c r="L11" s="5">
        <f>VLOOKUP(A11,'Caratteristiche Fasce'!$A$4:$D$24,4,)</f>
        <v>1</v>
      </c>
      <c r="M11" s="16">
        <f>L11*K11*'Caratteristiche Materiale'!$N$5</f>
        <v>8.6666666666666696</v>
      </c>
      <c r="N11" s="61" t="str">
        <f t="shared" si="3"/>
        <v>NON VERIFICATO</v>
      </c>
      <c r="O11" s="29">
        <f t="shared" si="4"/>
        <v>-14.516999999999999</v>
      </c>
      <c r="P11" s="22">
        <f>L11^2*K11*ABS(O11)/2*(1-ABS(O11)/(0.85*'Caratteristiche Materiale'!$N$4))</f>
        <v>5.6367886071932771</v>
      </c>
      <c r="Q11" s="61" t="str">
        <f t="shared" si="5"/>
        <v>NON VERIFICATO</v>
      </c>
      <c r="R11" s="22">
        <f t="shared" si="6"/>
        <v>6.1269441382535614</v>
      </c>
      <c r="S11" s="61" t="str">
        <f t="shared" si="7"/>
        <v>NON VERIFICATO</v>
      </c>
      <c r="U11" s="96">
        <f t="shared" si="0"/>
        <v>6.7521804348819741</v>
      </c>
      <c r="V11" s="95" t="s">
        <v>52</v>
      </c>
      <c r="W11" s="96">
        <f t="shared" si="1"/>
        <v>12.93788619373008</v>
      </c>
      <c r="X11" s="95" t="s">
        <v>52</v>
      </c>
      <c r="Y11" s="96">
        <f t="shared" si="2"/>
        <v>4.7734883464535169</v>
      </c>
      <c r="Z11" s="95" t="s">
        <v>52</v>
      </c>
    </row>
    <row r="12" spans="1:26" x14ac:dyDescent="0.25">
      <c r="A12" s="5" t="s">
        <v>124</v>
      </c>
      <c r="B12" s="5" t="s">
        <v>92</v>
      </c>
      <c r="C12" s="5" t="s">
        <v>101</v>
      </c>
      <c r="D12" s="96">
        <v>-0.19120000000000001</v>
      </c>
      <c r="E12" s="96">
        <v>-217.67040000000003</v>
      </c>
      <c r="F12" s="96">
        <v>-9.6904000000000003</v>
      </c>
      <c r="G12" s="96">
        <v>-7.8597600000000005</v>
      </c>
      <c r="H12" s="96">
        <v>-10.483280000000001</v>
      </c>
      <c r="I12" s="96">
        <v>-38.037840000000003</v>
      </c>
      <c r="J12" s="5">
        <f>VLOOKUP(A12,'Caratteristiche Fasce'!$A$4:$C$24,2,)</f>
        <v>1.36</v>
      </c>
      <c r="K12" s="5">
        <f>VLOOKUP(A12,'Caratteristiche Fasce'!$A$4:$C$24,3,)</f>
        <v>0.8</v>
      </c>
      <c r="L12" s="5">
        <f>VLOOKUP(A12,'Caratteristiche Fasce'!$A$4:$D$24,4,)</f>
        <v>1</v>
      </c>
      <c r="M12" s="16">
        <f>L12*K12*'Caratteristiche Materiale'!$N$5</f>
        <v>8.6666666666666696</v>
      </c>
      <c r="N12" s="61" t="str">
        <f t="shared" si="3"/>
        <v>NON VERIFICATO</v>
      </c>
      <c r="O12" s="29">
        <f t="shared" si="4"/>
        <v>-0.23899999999999999</v>
      </c>
      <c r="P12" s="22">
        <f>L12^2*K12*ABS(O12)/2*(1-ABS(O12)/(0.85*'Caratteristiche Materiale'!$N$4))</f>
        <v>9.5553919193277312E-2</v>
      </c>
      <c r="Q12" s="61" t="str">
        <f t="shared" si="5"/>
        <v>NON VERIFICATO</v>
      </c>
      <c r="R12" s="22">
        <f t="shared" si="6"/>
        <v>0.1405204694018784</v>
      </c>
      <c r="S12" s="61" t="str">
        <f t="shared" si="7"/>
        <v>NON VERIFICATO</v>
      </c>
      <c r="U12" s="96">
        <f t="shared" si="0"/>
        <v>3.9815549871120135</v>
      </c>
      <c r="V12" s="95" t="s">
        <v>52</v>
      </c>
      <c r="W12" s="96">
        <f t="shared" si="1"/>
        <v>0.251207532271226</v>
      </c>
      <c r="X12" s="95" t="s">
        <v>52</v>
      </c>
      <c r="Y12" s="96">
        <f t="shared" si="2"/>
        <v>6.4556535662119593E-2</v>
      </c>
      <c r="Z12" s="95" t="s">
        <v>52</v>
      </c>
    </row>
    <row r="13" spans="1:26" x14ac:dyDescent="0.25">
      <c r="A13" s="5" t="s">
        <v>124</v>
      </c>
      <c r="B13" s="5" t="s">
        <v>93</v>
      </c>
      <c r="C13" s="5" t="s">
        <v>101</v>
      </c>
      <c r="D13" s="96">
        <v>5.9200000000000003E-2</v>
      </c>
      <c r="E13" s="96">
        <v>-150.95440000000002</v>
      </c>
      <c r="F13" s="96">
        <v>-19.189599999999999</v>
      </c>
      <c r="G13" s="96">
        <v>-11.237520000000002</v>
      </c>
      <c r="H13" s="96">
        <v>-17.494160000000001</v>
      </c>
      <c r="I13" s="96">
        <v>-23.08784</v>
      </c>
      <c r="J13" s="5">
        <f>VLOOKUP(A13,'Caratteristiche Fasce'!$A$4:$C$24,2,)</f>
        <v>1.36</v>
      </c>
      <c r="K13" s="5">
        <f>VLOOKUP(A13,'Caratteristiche Fasce'!$A$4:$C$24,3,)</f>
        <v>0.8</v>
      </c>
      <c r="L13" s="5">
        <f>VLOOKUP(A13,'Caratteristiche Fasce'!$A$4:$D$24,4,)</f>
        <v>1</v>
      </c>
      <c r="M13" s="16">
        <f>L13*K13*'Caratteristiche Materiale'!$N$5</f>
        <v>8.6666666666666696</v>
      </c>
      <c r="N13" s="61" t="str">
        <f t="shared" si="3"/>
        <v>NON VERIFICATO</v>
      </c>
      <c r="O13" s="29">
        <f t="shared" si="4"/>
        <v>7.3999999999999996E-2</v>
      </c>
      <c r="P13" s="22">
        <f>L13^2*K13*ABS(O13)/2*(1-ABS(O13)/(0.85*'Caratteristiche Materiale'!$N$4))</f>
        <v>2.959558238655462E-2</v>
      </c>
      <c r="Q13" s="61" t="str">
        <f t="shared" si="5"/>
        <v>NON VERIFICATO</v>
      </c>
      <c r="R13" s="22">
        <f t="shared" si="6"/>
        <v>4.3522915274345028E-2</v>
      </c>
      <c r="S13" s="61" t="str">
        <f t="shared" si="7"/>
        <v>NON VERIFICATO</v>
      </c>
      <c r="U13" s="96">
        <f t="shared" si="0"/>
        <v>5.7412481296780147</v>
      </c>
      <c r="V13" s="95" t="s">
        <v>52</v>
      </c>
      <c r="W13" s="96">
        <f t="shared" si="1"/>
        <v>0.12818688273374476</v>
      </c>
      <c r="X13" s="95" t="s">
        <v>52</v>
      </c>
      <c r="Y13" s="96">
        <f t="shared" si="2"/>
        <v>2.8831829528880921E-2</v>
      </c>
      <c r="Z13" s="95" t="s">
        <v>52</v>
      </c>
    </row>
    <row r="14" spans="1:26" x14ac:dyDescent="0.25">
      <c r="A14" s="5" t="s">
        <v>124</v>
      </c>
      <c r="B14" s="5" t="s">
        <v>94</v>
      </c>
      <c r="C14" s="5" t="s">
        <v>101</v>
      </c>
      <c r="D14" s="96">
        <v>-0.19120000000000001</v>
      </c>
      <c r="E14" s="96">
        <v>-217.67040000000003</v>
      </c>
      <c r="F14" s="96">
        <v>-9.6904000000000003</v>
      </c>
      <c r="G14" s="96">
        <v>-7.8597600000000005</v>
      </c>
      <c r="H14" s="96">
        <v>-10.483280000000001</v>
      </c>
      <c r="I14" s="96">
        <v>-38.037840000000003</v>
      </c>
      <c r="J14" s="5">
        <f>VLOOKUP(A14,'Caratteristiche Fasce'!$A$4:$C$24,2,)</f>
        <v>1.36</v>
      </c>
      <c r="K14" s="5">
        <f>VLOOKUP(A14,'Caratteristiche Fasce'!$A$4:$C$24,3,)</f>
        <v>0.8</v>
      </c>
      <c r="L14" s="5">
        <f>VLOOKUP(A14,'Caratteristiche Fasce'!$A$4:$D$24,4,)</f>
        <v>1</v>
      </c>
      <c r="M14" s="16">
        <f>L14*K14*'Caratteristiche Materiale'!$N$5</f>
        <v>8.6666666666666696</v>
      </c>
      <c r="N14" s="61" t="str">
        <f t="shared" si="3"/>
        <v>NON VERIFICATO</v>
      </c>
      <c r="O14" s="29">
        <f t="shared" si="4"/>
        <v>-0.23899999999999999</v>
      </c>
      <c r="P14" s="22">
        <f>L14^2*K14*ABS(O14)/2*(1-ABS(O14)/(0.85*'Caratteristiche Materiale'!$N$4))</f>
        <v>9.5553919193277312E-2</v>
      </c>
      <c r="Q14" s="61" t="str">
        <f t="shared" si="5"/>
        <v>NON VERIFICATO</v>
      </c>
      <c r="R14" s="22">
        <f t="shared" si="6"/>
        <v>0.1405204694018784</v>
      </c>
      <c r="S14" s="61" t="str">
        <f t="shared" si="7"/>
        <v>NON VERIFICATO</v>
      </c>
      <c r="U14" s="96">
        <f t="shared" si="0"/>
        <v>3.9815549871120135</v>
      </c>
      <c r="V14" s="95" t="s">
        <v>52</v>
      </c>
      <c r="W14" s="96">
        <f t="shared" si="1"/>
        <v>0.251207532271226</v>
      </c>
      <c r="X14" s="95" t="s">
        <v>52</v>
      </c>
      <c r="Y14" s="96">
        <f t="shared" si="2"/>
        <v>6.4556535662119593E-2</v>
      </c>
      <c r="Z14" s="95" t="s">
        <v>52</v>
      </c>
    </row>
    <row r="15" spans="1:26" x14ac:dyDescent="0.25">
      <c r="A15" s="5" t="s">
        <v>124</v>
      </c>
      <c r="B15" s="5" t="s">
        <v>95</v>
      </c>
      <c r="C15" s="5" t="s">
        <v>101</v>
      </c>
      <c r="D15" s="96">
        <v>-0.19120000000000001</v>
      </c>
      <c r="E15" s="96">
        <v>-217.67040000000003</v>
      </c>
      <c r="F15" s="96">
        <v>-9.6904000000000003</v>
      </c>
      <c r="G15" s="96">
        <v>-7.8597600000000005</v>
      </c>
      <c r="H15" s="96">
        <v>-10.483280000000001</v>
      </c>
      <c r="I15" s="96">
        <v>-38.037840000000003</v>
      </c>
      <c r="J15" s="5">
        <f>VLOOKUP(A15,'Caratteristiche Fasce'!$A$4:$C$24,2,)</f>
        <v>1.36</v>
      </c>
      <c r="K15" s="5">
        <f>VLOOKUP(A15,'Caratteristiche Fasce'!$A$4:$C$24,3,)</f>
        <v>0.8</v>
      </c>
      <c r="L15" s="5">
        <f>VLOOKUP(A15,'Caratteristiche Fasce'!$A$4:$D$24,4,)</f>
        <v>1</v>
      </c>
      <c r="M15" s="16">
        <f>L15*K15*'Caratteristiche Materiale'!$N$5</f>
        <v>8.6666666666666696</v>
      </c>
      <c r="N15" s="61" t="str">
        <f t="shared" si="3"/>
        <v>NON VERIFICATO</v>
      </c>
      <c r="O15" s="29">
        <f t="shared" si="4"/>
        <v>-0.23899999999999999</v>
      </c>
      <c r="P15" s="22">
        <f>L15^2*K15*ABS(O15)/2*(1-ABS(O15)/(0.85*'Caratteristiche Materiale'!$N$4))</f>
        <v>9.5553919193277312E-2</v>
      </c>
      <c r="Q15" s="61" t="str">
        <f t="shared" si="5"/>
        <v>NON VERIFICATO</v>
      </c>
      <c r="R15" s="22">
        <f t="shared" si="6"/>
        <v>0.1405204694018784</v>
      </c>
      <c r="S15" s="61" t="str">
        <f t="shared" si="7"/>
        <v>NON VERIFICATO</v>
      </c>
      <c r="U15" s="96">
        <f t="shared" si="0"/>
        <v>3.9815549871120135</v>
      </c>
      <c r="V15" s="95" t="s">
        <v>52</v>
      </c>
      <c r="W15" s="96">
        <f t="shared" si="1"/>
        <v>0.251207532271226</v>
      </c>
      <c r="X15" s="95" t="s">
        <v>52</v>
      </c>
      <c r="Y15" s="96">
        <f t="shared" si="2"/>
        <v>6.4556535662119593E-2</v>
      </c>
      <c r="Z15" s="95" t="s">
        <v>52</v>
      </c>
    </row>
    <row r="16" spans="1:26" x14ac:dyDescent="0.25">
      <c r="A16" s="5" t="s">
        <v>124</v>
      </c>
      <c r="B16" s="5" t="s">
        <v>96</v>
      </c>
      <c r="C16" s="5" t="s">
        <v>101</v>
      </c>
      <c r="D16" s="96">
        <v>-0.19120000000000001</v>
      </c>
      <c r="E16" s="96">
        <v>-217.67040000000003</v>
      </c>
      <c r="F16" s="96">
        <v>-9.6904000000000003</v>
      </c>
      <c r="G16" s="96">
        <v>-7.8597600000000005</v>
      </c>
      <c r="H16" s="96">
        <v>-10.483280000000001</v>
      </c>
      <c r="I16" s="96">
        <v>-38.037840000000003</v>
      </c>
      <c r="J16" s="5">
        <f>VLOOKUP(A16,'Caratteristiche Fasce'!$A$4:$C$24,2,)</f>
        <v>1.36</v>
      </c>
      <c r="K16" s="5">
        <f>VLOOKUP(A16,'Caratteristiche Fasce'!$A$4:$C$24,3,)</f>
        <v>0.8</v>
      </c>
      <c r="L16" s="5">
        <f>VLOOKUP(A16,'Caratteristiche Fasce'!$A$4:$D$24,4,)</f>
        <v>1</v>
      </c>
      <c r="M16" s="16">
        <f>L16*K16*'Caratteristiche Materiale'!$N$5</f>
        <v>8.6666666666666696</v>
      </c>
      <c r="N16" s="61" t="str">
        <f t="shared" si="3"/>
        <v>NON VERIFICATO</v>
      </c>
      <c r="O16" s="29">
        <f t="shared" si="4"/>
        <v>-0.23899999999999999</v>
      </c>
      <c r="P16" s="22">
        <f>L16^2*K16*ABS(O16)/2*(1-ABS(O16)/(0.85*'Caratteristiche Materiale'!$N$4))</f>
        <v>9.5553919193277312E-2</v>
      </c>
      <c r="Q16" s="61" t="str">
        <f t="shared" si="5"/>
        <v>NON VERIFICATO</v>
      </c>
      <c r="R16" s="22">
        <f t="shared" si="6"/>
        <v>0.1405204694018784</v>
      </c>
      <c r="S16" s="61" t="str">
        <f t="shared" si="7"/>
        <v>NON VERIFICATO</v>
      </c>
      <c r="U16" s="96">
        <f t="shared" si="0"/>
        <v>3.9815549871120135</v>
      </c>
      <c r="V16" s="95" t="s">
        <v>52</v>
      </c>
      <c r="W16" s="96">
        <f t="shared" si="1"/>
        <v>0.251207532271226</v>
      </c>
      <c r="X16" s="95" t="s">
        <v>52</v>
      </c>
      <c r="Y16" s="96">
        <f t="shared" si="2"/>
        <v>6.4556535662119593E-2</v>
      </c>
      <c r="Z16" s="95" t="s">
        <v>52</v>
      </c>
    </row>
    <row r="17" spans="1:26" x14ac:dyDescent="0.25">
      <c r="A17" s="5" t="s">
        <v>124</v>
      </c>
      <c r="B17" s="5" t="s">
        <v>97</v>
      </c>
      <c r="C17" s="5" t="s">
        <v>101</v>
      </c>
      <c r="D17" s="96">
        <v>5.9200000000000003E-2</v>
      </c>
      <c r="E17" s="96">
        <v>-150.95440000000002</v>
      </c>
      <c r="F17" s="96">
        <v>-19.189599999999999</v>
      </c>
      <c r="G17" s="96">
        <v>-11.237520000000002</v>
      </c>
      <c r="H17" s="96">
        <v>-17.494160000000001</v>
      </c>
      <c r="I17" s="96">
        <v>-23.08784</v>
      </c>
      <c r="J17" s="5">
        <f>VLOOKUP(A17,'Caratteristiche Fasce'!$A$4:$C$24,2,)</f>
        <v>1.36</v>
      </c>
      <c r="K17" s="5">
        <f>VLOOKUP(A17,'Caratteristiche Fasce'!$A$4:$C$24,3,)</f>
        <v>0.8</v>
      </c>
      <c r="L17" s="5">
        <f>VLOOKUP(A17,'Caratteristiche Fasce'!$A$4:$D$24,4,)</f>
        <v>1</v>
      </c>
      <c r="M17" s="16">
        <f>L17*K17*'Caratteristiche Materiale'!$N$5</f>
        <v>8.6666666666666696</v>
      </c>
      <c r="N17" s="61" t="str">
        <f t="shared" si="3"/>
        <v>NON VERIFICATO</v>
      </c>
      <c r="O17" s="29">
        <f t="shared" si="4"/>
        <v>7.3999999999999996E-2</v>
      </c>
      <c r="P17" s="22">
        <f>L17^2*K17*ABS(O17)/2*(1-ABS(O17)/(0.85*'Caratteristiche Materiale'!$N$4))</f>
        <v>2.959558238655462E-2</v>
      </c>
      <c r="Q17" s="61" t="str">
        <f t="shared" si="5"/>
        <v>NON VERIFICATO</v>
      </c>
      <c r="R17" s="22">
        <f t="shared" si="6"/>
        <v>4.3522915274345028E-2</v>
      </c>
      <c r="S17" s="61" t="str">
        <f t="shared" si="7"/>
        <v>NON VERIFICATO</v>
      </c>
      <c r="U17" s="96">
        <f t="shared" si="0"/>
        <v>5.7412481296780147</v>
      </c>
      <c r="V17" s="95" t="s">
        <v>52</v>
      </c>
      <c r="W17" s="96">
        <f t="shared" si="1"/>
        <v>0.12818688273374476</v>
      </c>
      <c r="X17" s="95" t="s">
        <v>52</v>
      </c>
      <c r="Y17" s="96">
        <f t="shared" si="2"/>
        <v>2.8831829528880921E-2</v>
      </c>
      <c r="Z17" s="95" t="s">
        <v>52</v>
      </c>
    </row>
    <row r="18" spans="1:26" x14ac:dyDescent="0.25">
      <c r="A18" s="5" t="s">
        <v>124</v>
      </c>
      <c r="B18" s="5" t="s">
        <v>98</v>
      </c>
      <c r="C18" s="5" t="s">
        <v>101</v>
      </c>
      <c r="D18" s="96">
        <v>5.9200000000000003E-2</v>
      </c>
      <c r="E18" s="96">
        <v>-150.95440000000002</v>
      </c>
      <c r="F18" s="96">
        <v>-19.189599999999999</v>
      </c>
      <c r="G18" s="96">
        <v>-11.237520000000002</v>
      </c>
      <c r="H18" s="96">
        <v>-17.494160000000001</v>
      </c>
      <c r="I18" s="96">
        <v>-23.08784</v>
      </c>
      <c r="J18" s="5">
        <f>VLOOKUP(A18,'Caratteristiche Fasce'!$A$4:$C$24,2,)</f>
        <v>1.36</v>
      </c>
      <c r="K18" s="5">
        <f>VLOOKUP(A18,'Caratteristiche Fasce'!$A$4:$C$24,3,)</f>
        <v>0.8</v>
      </c>
      <c r="L18" s="5">
        <f>VLOOKUP(A18,'Caratteristiche Fasce'!$A$4:$D$24,4,)</f>
        <v>1</v>
      </c>
      <c r="M18" s="16">
        <f>L18*K18*'Caratteristiche Materiale'!$N$5</f>
        <v>8.6666666666666696</v>
      </c>
      <c r="N18" s="61" t="str">
        <f t="shared" si="3"/>
        <v>NON VERIFICATO</v>
      </c>
      <c r="O18" s="29">
        <f t="shared" si="4"/>
        <v>7.3999999999999996E-2</v>
      </c>
      <c r="P18" s="22">
        <f>L18^2*K18*ABS(O18)/2*(1-ABS(O18)/(0.85*'Caratteristiche Materiale'!$N$4))</f>
        <v>2.959558238655462E-2</v>
      </c>
      <c r="Q18" s="61" t="str">
        <f t="shared" si="5"/>
        <v>NON VERIFICATO</v>
      </c>
      <c r="R18" s="22">
        <f t="shared" si="6"/>
        <v>4.3522915274345028E-2</v>
      </c>
      <c r="S18" s="61" t="str">
        <f t="shared" si="7"/>
        <v>NON VERIFICATO</v>
      </c>
      <c r="U18" s="96">
        <f t="shared" si="0"/>
        <v>5.7412481296780147</v>
      </c>
      <c r="V18" s="95" t="s">
        <v>52</v>
      </c>
      <c r="W18" s="96">
        <f t="shared" si="1"/>
        <v>0.12818688273374476</v>
      </c>
      <c r="X18" s="95" t="s">
        <v>52</v>
      </c>
      <c r="Y18" s="96">
        <f t="shared" si="2"/>
        <v>2.8831829528880921E-2</v>
      </c>
      <c r="Z18" s="95" t="s">
        <v>52</v>
      </c>
    </row>
    <row r="19" spans="1:26" x14ac:dyDescent="0.25">
      <c r="A19" s="5" t="s">
        <v>124</v>
      </c>
      <c r="B19" s="5" t="s">
        <v>99</v>
      </c>
      <c r="C19" s="5" t="s">
        <v>101</v>
      </c>
      <c r="D19" s="96">
        <v>5.9200000000000003E-2</v>
      </c>
      <c r="E19" s="96">
        <v>-150.95440000000002</v>
      </c>
      <c r="F19" s="96">
        <v>-19.189599999999999</v>
      </c>
      <c r="G19" s="96">
        <v>-11.237520000000002</v>
      </c>
      <c r="H19" s="96">
        <v>-17.494160000000001</v>
      </c>
      <c r="I19" s="96">
        <v>-23.08784</v>
      </c>
      <c r="J19" s="5">
        <f>VLOOKUP(A19,'Caratteristiche Fasce'!$A$4:$C$24,2,)</f>
        <v>1.36</v>
      </c>
      <c r="K19" s="5">
        <f>VLOOKUP(A19,'Caratteristiche Fasce'!$A$4:$C$24,3,)</f>
        <v>0.8</v>
      </c>
      <c r="L19" s="5">
        <f>VLOOKUP(A19,'Caratteristiche Fasce'!$A$4:$D$24,4,)</f>
        <v>1</v>
      </c>
      <c r="M19" s="16">
        <f>L19*K19*'Caratteristiche Materiale'!$N$5</f>
        <v>8.6666666666666696</v>
      </c>
      <c r="N19" s="61" t="str">
        <f t="shared" si="3"/>
        <v>NON VERIFICATO</v>
      </c>
      <c r="O19" s="29">
        <f t="shared" si="4"/>
        <v>7.3999999999999996E-2</v>
      </c>
      <c r="P19" s="22">
        <f>L19^2*K19*ABS(O19)/2*(1-ABS(O19)/(0.85*'Caratteristiche Materiale'!$N$4))</f>
        <v>2.959558238655462E-2</v>
      </c>
      <c r="Q19" s="61" t="str">
        <f t="shared" si="5"/>
        <v>NON VERIFICATO</v>
      </c>
      <c r="R19" s="22">
        <f t="shared" si="6"/>
        <v>4.3522915274345028E-2</v>
      </c>
      <c r="S19" s="61" t="str">
        <f t="shared" si="7"/>
        <v>NON VERIFICATO</v>
      </c>
      <c r="U19" s="96">
        <f t="shared" si="0"/>
        <v>5.7412481296780147</v>
      </c>
      <c r="V19" s="95" t="s">
        <v>52</v>
      </c>
      <c r="W19" s="96">
        <f t="shared" si="1"/>
        <v>0.12818688273374476</v>
      </c>
      <c r="X19" s="95" t="s">
        <v>52</v>
      </c>
      <c r="Y19" s="96">
        <f t="shared" si="2"/>
        <v>2.8831829528880921E-2</v>
      </c>
      <c r="Z19" s="95" t="s">
        <v>52</v>
      </c>
    </row>
    <row r="20" spans="1:26" x14ac:dyDescent="0.25">
      <c r="A20" s="5" t="s">
        <v>125</v>
      </c>
      <c r="B20" s="5" t="s">
        <v>92</v>
      </c>
      <c r="C20" s="5" t="s">
        <v>101</v>
      </c>
      <c r="D20" s="96">
        <v>-49.094400000000007</v>
      </c>
      <c r="E20" s="96">
        <v>-219.06960000000001</v>
      </c>
      <c r="F20" s="96">
        <v>-13.766399999999999</v>
      </c>
      <c r="G20" s="96">
        <v>-9.6367200000000004</v>
      </c>
      <c r="H20" s="96">
        <v>-9.5256000000000007</v>
      </c>
      <c r="I20" s="96">
        <v>-35.132799999999996</v>
      </c>
      <c r="J20" s="5">
        <f>VLOOKUP(A20,'Caratteristiche Fasce'!$A$4:$C$24,2,)</f>
        <v>1.26</v>
      </c>
      <c r="K20" s="5">
        <f>VLOOKUP(A20,'Caratteristiche Fasce'!$A$4:$C$24,3,)</f>
        <v>0.8</v>
      </c>
      <c r="L20" s="5">
        <f>VLOOKUP(A20,'Caratteristiche Fasce'!$A$4:$D$24,4,)</f>
        <v>1</v>
      </c>
      <c r="M20" s="16">
        <f>L20*K20*'Caratteristiche Materiale'!$N$5</f>
        <v>8.6666666666666696</v>
      </c>
      <c r="N20" s="61" t="str">
        <f t="shared" si="3"/>
        <v>NON VERIFICATO</v>
      </c>
      <c r="O20" s="29">
        <f t="shared" si="4"/>
        <v>-61.368000000000009</v>
      </c>
      <c r="P20" s="22">
        <f>L20^2*K20*ABS(O20)/2*(1-ABS(O20)/(0.85*'Caratteristiche Materiale'!$N$4))</f>
        <v>21.509057002487399</v>
      </c>
      <c r="Q20" s="61" t="str">
        <f t="shared" si="5"/>
        <v>NON VERIFICATO</v>
      </c>
      <c r="R20" s="22">
        <f t="shared" si="6"/>
        <v>34.14136032140857</v>
      </c>
      <c r="S20" s="61" t="str">
        <f t="shared" si="7"/>
        <v>NON VERIFICATO</v>
      </c>
      <c r="U20" s="96">
        <f t="shared" si="0"/>
        <v>3.9561247506119832</v>
      </c>
      <c r="V20" s="95" t="s">
        <v>52</v>
      </c>
      <c r="W20" s="96">
        <f t="shared" si="1"/>
        <v>61.222154233330116</v>
      </c>
      <c r="X20" s="95" t="s">
        <v>52</v>
      </c>
      <c r="Y20" s="96">
        <f t="shared" si="2"/>
        <v>15.584709298509958</v>
      </c>
      <c r="Z20" s="95" t="s">
        <v>52</v>
      </c>
    </row>
    <row r="21" spans="1:26" x14ac:dyDescent="0.25">
      <c r="A21" s="5" t="s">
        <v>125</v>
      </c>
      <c r="B21" s="5" t="s">
        <v>93</v>
      </c>
      <c r="C21" s="5" t="s">
        <v>101</v>
      </c>
      <c r="D21" s="96">
        <v>-83.865600000000001</v>
      </c>
      <c r="E21" s="96">
        <v>-148.04960000000003</v>
      </c>
      <c r="F21" s="96">
        <v>-24.532800000000002</v>
      </c>
      <c r="G21" s="96">
        <v>-16.896240000000002</v>
      </c>
      <c r="H21" s="96">
        <v>-15.885680000000001</v>
      </c>
      <c r="I21" s="96">
        <v>-20.977680000000003</v>
      </c>
      <c r="J21" s="5">
        <f>VLOOKUP(A21,'Caratteristiche Fasce'!$A$4:$C$24,2,)</f>
        <v>1.26</v>
      </c>
      <c r="K21" s="5">
        <f>VLOOKUP(A21,'Caratteristiche Fasce'!$A$4:$C$24,3,)</f>
        <v>0.8</v>
      </c>
      <c r="L21" s="5">
        <f>VLOOKUP(A21,'Caratteristiche Fasce'!$A$4:$D$24,4,)</f>
        <v>1</v>
      </c>
      <c r="M21" s="16">
        <f>L21*K21*'Caratteristiche Materiale'!$N$5</f>
        <v>8.6666666666666696</v>
      </c>
      <c r="N21" s="61" t="str">
        <f t="shared" si="3"/>
        <v>NON VERIFICATO</v>
      </c>
      <c r="O21" s="29">
        <f t="shared" si="4"/>
        <v>-104.83199999999999</v>
      </c>
      <c r="P21" s="22">
        <f>L21^2*K21*ABS(O21)/2*(1-ABS(O21)/(0.85*'Caratteristiche Materiale'!$N$4))</f>
        <v>33.067120760470587</v>
      </c>
      <c r="Q21" s="61" t="str">
        <f t="shared" si="5"/>
        <v>verificato</v>
      </c>
      <c r="R21" s="22">
        <f t="shared" si="6"/>
        <v>52.487493270588232</v>
      </c>
      <c r="S21" s="61" t="str">
        <f t="shared" si="7"/>
        <v>NON VERIFICATO</v>
      </c>
      <c r="U21" s="96">
        <f t="shared" si="0"/>
        <v>5.8538940102956492</v>
      </c>
      <c r="V21" s="95" t="s">
        <v>52</v>
      </c>
      <c r="W21" s="96">
        <f t="shared" si="1"/>
        <v>157.63001800232715</v>
      </c>
      <c r="X21" s="95" t="s">
        <v>52</v>
      </c>
      <c r="Y21" s="96">
        <f t="shared" si="2"/>
        <v>35.452641054476487</v>
      </c>
      <c r="Z21" s="95" t="s">
        <v>52</v>
      </c>
    </row>
    <row r="22" spans="1:26" x14ac:dyDescent="0.25">
      <c r="A22" s="5" t="s">
        <v>125</v>
      </c>
      <c r="B22" s="5" t="s">
        <v>94</v>
      </c>
      <c r="C22" s="5" t="s">
        <v>101</v>
      </c>
      <c r="D22" s="96">
        <v>-49.094400000000007</v>
      </c>
      <c r="E22" s="96">
        <v>-219.06960000000001</v>
      </c>
      <c r="F22" s="96">
        <v>-13.766399999999999</v>
      </c>
      <c r="G22" s="96">
        <v>-9.6367200000000004</v>
      </c>
      <c r="H22" s="96">
        <v>-9.5256000000000007</v>
      </c>
      <c r="I22" s="96">
        <v>-35.132799999999996</v>
      </c>
      <c r="J22" s="5">
        <f>VLOOKUP(A22,'Caratteristiche Fasce'!$A$4:$C$24,2,)</f>
        <v>1.26</v>
      </c>
      <c r="K22" s="5">
        <f>VLOOKUP(A22,'Caratteristiche Fasce'!$A$4:$C$24,3,)</f>
        <v>0.8</v>
      </c>
      <c r="L22" s="5">
        <f>VLOOKUP(A22,'Caratteristiche Fasce'!$A$4:$D$24,4,)</f>
        <v>1</v>
      </c>
      <c r="M22" s="16">
        <f>L22*K22*'Caratteristiche Materiale'!$N$5</f>
        <v>8.6666666666666696</v>
      </c>
      <c r="N22" s="61" t="str">
        <f t="shared" si="3"/>
        <v>NON VERIFICATO</v>
      </c>
      <c r="O22" s="29">
        <f t="shared" si="4"/>
        <v>-61.368000000000009</v>
      </c>
      <c r="P22" s="22">
        <f>L22^2*K22*ABS(O22)/2*(1-ABS(O22)/(0.85*'Caratteristiche Materiale'!$N$4))</f>
        <v>21.509057002487399</v>
      </c>
      <c r="Q22" s="61" t="str">
        <f t="shared" si="5"/>
        <v>NON VERIFICATO</v>
      </c>
      <c r="R22" s="22">
        <f t="shared" si="6"/>
        <v>34.14136032140857</v>
      </c>
      <c r="S22" s="61" t="str">
        <f t="shared" si="7"/>
        <v>NON VERIFICATO</v>
      </c>
      <c r="U22" s="96">
        <f t="shared" si="0"/>
        <v>3.9561247506119832</v>
      </c>
      <c r="V22" s="95" t="s">
        <v>52</v>
      </c>
      <c r="W22" s="96">
        <f t="shared" si="1"/>
        <v>61.222154233330116</v>
      </c>
      <c r="X22" s="95" t="s">
        <v>52</v>
      </c>
      <c r="Y22" s="96">
        <f t="shared" si="2"/>
        <v>15.584709298509958</v>
      </c>
      <c r="Z22" s="95" t="s">
        <v>52</v>
      </c>
    </row>
    <row r="23" spans="1:26" x14ac:dyDescent="0.25">
      <c r="A23" s="5" t="s">
        <v>125</v>
      </c>
      <c r="B23" s="5" t="s">
        <v>95</v>
      </c>
      <c r="C23" s="5" t="s">
        <v>101</v>
      </c>
      <c r="D23" s="96">
        <v>-49.094400000000007</v>
      </c>
      <c r="E23" s="96">
        <v>-219.06960000000001</v>
      </c>
      <c r="F23" s="96">
        <v>-13.766399999999999</v>
      </c>
      <c r="G23" s="96">
        <v>-9.6367200000000004</v>
      </c>
      <c r="H23" s="96">
        <v>-9.5256000000000007</v>
      </c>
      <c r="I23" s="96">
        <v>-35.132799999999996</v>
      </c>
      <c r="J23" s="5">
        <f>VLOOKUP(A23,'Caratteristiche Fasce'!$A$4:$C$24,2,)</f>
        <v>1.26</v>
      </c>
      <c r="K23" s="5">
        <f>VLOOKUP(A23,'Caratteristiche Fasce'!$A$4:$C$24,3,)</f>
        <v>0.8</v>
      </c>
      <c r="L23" s="5">
        <f>VLOOKUP(A23,'Caratteristiche Fasce'!$A$4:$D$24,4,)</f>
        <v>1</v>
      </c>
      <c r="M23" s="16">
        <f>L23*K23*'Caratteristiche Materiale'!$N$5</f>
        <v>8.6666666666666696</v>
      </c>
      <c r="N23" s="61" t="str">
        <f t="shared" si="3"/>
        <v>NON VERIFICATO</v>
      </c>
      <c r="O23" s="29">
        <f t="shared" si="4"/>
        <v>-61.368000000000009</v>
      </c>
      <c r="P23" s="22">
        <f>L23^2*K23*ABS(O23)/2*(1-ABS(O23)/(0.85*'Caratteristiche Materiale'!$N$4))</f>
        <v>21.509057002487399</v>
      </c>
      <c r="Q23" s="61" t="str">
        <f t="shared" si="5"/>
        <v>NON VERIFICATO</v>
      </c>
      <c r="R23" s="22">
        <f t="shared" si="6"/>
        <v>34.14136032140857</v>
      </c>
      <c r="S23" s="61" t="str">
        <f t="shared" si="7"/>
        <v>NON VERIFICATO</v>
      </c>
      <c r="U23" s="96">
        <f t="shared" si="0"/>
        <v>3.9561247506119832</v>
      </c>
      <c r="V23" s="95" t="s">
        <v>52</v>
      </c>
      <c r="W23" s="96">
        <f t="shared" si="1"/>
        <v>61.222154233330116</v>
      </c>
      <c r="X23" s="95" t="s">
        <v>52</v>
      </c>
      <c r="Y23" s="96">
        <f t="shared" si="2"/>
        <v>15.584709298509958</v>
      </c>
      <c r="Z23" s="95" t="s">
        <v>52</v>
      </c>
    </row>
    <row r="24" spans="1:26" x14ac:dyDescent="0.25">
      <c r="A24" s="5" t="s">
        <v>125</v>
      </c>
      <c r="B24" s="5" t="s">
        <v>96</v>
      </c>
      <c r="C24" s="5" t="s">
        <v>101</v>
      </c>
      <c r="D24" s="96">
        <v>-49.094400000000007</v>
      </c>
      <c r="E24" s="96">
        <v>-219.06960000000001</v>
      </c>
      <c r="F24" s="96">
        <v>-13.766399999999999</v>
      </c>
      <c r="G24" s="96">
        <v>-9.6367200000000004</v>
      </c>
      <c r="H24" s="96">
        <v>-9.5256000000000007</v>
      </c>
      <c r="I24" s="96">
        <v>-35.132799999999996</v>
      </c>
      <c r="J24" s="5">
        <f>VLOOKUP(A24,'Caratteristiche Fasce'!$A$4:$C$24,2,)</f>
        <v>1.26</v>
      </c>
      <c r="K24" s="5">
        <f>VLOOKUP(A24,'Caratteristiche Fasce'!$A$4:$C$24,3,)</f>
        <v>0.8</v>
      </c>
      <c r="L24" s="5">
        <f>VLOOKUP(A24,'Caratteristiche Fasce'!$A$4:$D$24,4,)</f>
        <v>1</v>
      </c>
      <c r="M24" s="16">
        <f>L24*K24*'Caratteristiche Materiale'!$N$5</f>
        <v>8.6666666666666696</v>
      </c>
      <c r="N24" s="61" t="str">
        <f t="shared" si="3"/>
        <v>NON VERIFICATO</v>
      </c>
      <c r="O24" s="29">
        <f t="shared" si="4"/>
        <v>-61.368000000000009</v>
      </c>
      <c r="P24" s="22">
        <f>L24^2*K24*ABS(O24)/2*(1-ABS(O24)/(0.85*'Caratteristiche Materiale'!$N$4))</f>
        <v>21.509057002487399</v>
      </c>
      <c r="Q24" s="61" t="str">
        <f t="shared" si="5"/>
        <v>NON VERIFICATO</v>
      </c>
      <c r="R24" s="22">
        <f t="shared" si="6"/>
        <v>34.14136032140857</v>
      </c>
      <c r="S24" s="61" t="str">
        <f t="shared" si="7"/>
        <v>NON VERIFICATO</v>
      </c>
      <c r="U24" s="96">
        <f t="shared" si="0"/>
        <v>3.9561247506119832</v>
      </c>
      <c r="V24" s="95" t="s">
        <v>52</v>
      </c>
      <c r="W24" s="96">
        <f t="shared" si="1"/>
        <v>61.222154233330116</v>
      </c>
      <c r="X24" s="95" t="s">
        <v>52</v>
      </c>
      <c r="Y24" s="96">
        <f t="shared" si="2"/>
        <v>15.584709298509958</v>
      </c>
      <c r="Z24" s="95" t="s">
        <v>52</v>
      </c>
    </row>
    <row r="25" spans="1:26" x14ac:dyDescent="0.25">
      <c r="A25" s="5" t="s">
        <v>125</v>
      </c>
      <c r="B25" s="5" t="s">
        <v>97</v>
      </c>
      <c r="C25" s="5" t="s">
        <v>101</v>
      </c>
      <c r="D25" s="96">
        <v>-83.865600000000001</v>
      </c>
      <c r="E25" s="96">
        <v>-148.04960000000003</v>
      </c>
      <c r="F25" s="96">
        <v>-24.532800000000002</v>
      </c>
      <c r="G25" s="96">
        <v>-16.896240000000002</v>
      </c>
      <c r="H25" s="96">
        <v>-15.885680000000001</v>
      </c>
      <c r="I25" s="96">
        <v>-20.977680000000003</v>
      </c>
      <c r="J25" s="5">
        <f>VLOOKUP(A25,'Caratteristiche Fasce'!$A$4:$C$24,2,)</f>
        <v>1.26</v>
      </c>
      <c r="K25" s="5">
        <f>VLOOKUP(A25,'Caratteristiche Fasce'!$A$4:$C$24,3,)</f>
        <v>0.8</v>
      </c>
      <c r="L25" s="5">
        <f>VLOOKUP(A25,'Caratteristiche Fasce'!$A$4:$D$24,4,)</f>
        <v>1</v>
      </c>
      <c r="M25" s="16">
        <f>L25*K25*'Caratteristiche Materiale'!$N$5</f>
        <v>8.6666666666666696</v>
      </c>
      <c r="N25" s="61" t="str">
        <f t="shared" si="3"/>
        <v>NON VERIFICATO</v>
      </c>
      <c r="O25" s="29">
        <f t="shared" si="4"/>
        <v>-104.83199999999999</v>
      </c>
      <c r="P25" s="22">
        <f>L25^2*K25*ABS(O25)/2*(1-ABS(O25)/(0.85*'Caratteristiche Materiale'!$N$4))</f>
        <v>33.067120760470587</v>
      </c>
      <c r="Q25" s="61" t="str">
        <f t="shared" si="5"/>
        <v>verificato</v>
      </c>
      <c r="R25" s="22">
        <f t="shared" si="6"/>
        <v>52.487493270588232</v>
      </c>
      <c r="S25" s="61" t="str">
        <f t="shared" si="7"/>
        <v>NON VERIFICATO</v>
      </c>
      <c r="U25" s="96">
        <f t="shared" si="0"/>
        <v>5.8538940102956492</v>
      </c>
      <c r="V25" s="95" t="s">
        <v>52</v>
      </c>
      <c r="W25" s="96">
        <f t="shared" si="1"/>
        <v>157.63001800232715</v>
      </c>
      <c r="X25" s="95" t="s">
        <v>52</v>
      </c>
      <c r="Y25" s="96">
        <f t="shared" si="2"/>
        <v>35.452641054476487</v>
      </c>
      <c r="Z25" s="95" t="s">
        <v>52</v>
      </c>
    </row>
    <row r="26" spans="1:26" x14ac:dyDescent="0.25">
      <c r="A26" s="5" t="s">
        <v>125</v>
      </c>
      <c r="B26" s="5" t="s">
        <v>98</v>
      </c>
      <c r="C26" s="5" t="s">
        <v>101</v>
      </c>
      <c r="D26" s="96">
        <v>-83.865600000000001</v>
      </c>
      <c r="E26" s="96">
        <v>-148.04960000000003</v>
      </c>
      <c r="F26" s="96">
        <v>-24.532800000000002</v>
      </c>
      <c r="G26" s="96">
        <v>-16.896240000000002</v>
      </c>
      <c r="H26" s="96">
        <v>-15.885680000000001</v>
      </c>
      <c r="I26" s="96">
        <v>-20.977680000000003</v>
      </c>
      <c r="J26" s="5">
        <f>VLOOKUP(A26,'Caratteristiche Fasce'!$A$4:$C$24,2,)</f>
        <v>1.26</v>
      </c>
      <c r="K26" s="5">
        <f>VLOOKUP(A26,'Caratteristiche Fasce'!$A$4:$C$24,3,)</f>
        <v>0.8</v>
      </c>
      <c r="L26" s="5">
        <f>VLOOKUP(A26,'Caratteristiche Fasce'!$A$4:$D$24,4,)</f>
        <v>1</v>
      </c>
      <c r="M26" s="16">
        <f>L26*K26*'Caratteristiche Materiale'!$N$5</f>
        <v>8.6666666666666696</v>
      </c>
      <c r="N26" s="61" t="str">
        <f t="shared" si="3"/>
        <v>NON VERIFICATO</v>
      </c>
      <c r="O26" s="29">
        <f t="shared" si="4"/>
        <v>-104.83199999999999</v>
      </c>
      <c r="P26" s="22">
        <f>L26^2*K26*ABS(O26)/2*(1-ABS(O26)/(0.85*'Caratteristiche Materiale'!$N$4))</f>
        <v>33.067120760470587</v>
      </c>
      <c r="Q26" s="61" t="str">
        <f t="shared" si="5"/>
        <v>verificato</v>
      </c>
      <c r="R26" s="22">
        <f t="shared" si="6"/>
        <v>52.487493270588232</v>
      </c>
      <c r="S26" s="61" t="str">
        <f t="shared" si="7"/>
        <v>NON VERIFICATO</v>
      </c>
      <c r="U26" s="96">
        <f t="shared" si="0"/>
        <v>5.8538940102956492</v>
      </c>
      <c r="V26" s="95" t="s">
        <v>52</v>
      </c>
      <c r="W26" s="96">
        <f t="shared" si="1"/>
        <v>157.63001800232715</v>
      </c>
      <c r="X26" s="95" t="s">
        <v>52</v>
      </c>
      <c r="Y26" s="96">
        <f t="shared" si="2"/>
        <v>35.452641054476487</v>
      </c>
      <c r="Z26" s="95" t="s">
        <v>52</v>
      </c>
    </row>
    <row r="27" spans="1:26" x14ac:dyDescent="0.25">
      <c r="A27" s="5" t="s">
        <v>125</v>
      </c>
      <c r="B27" s="5" t="s">
        <v>99</v>
      </c>
      <c r="C27" s="5" t="s">
        <v>101</v>
      </c>
      <c r="D27" s="96">
        <v>-83.865600000000001</v>
      </c>
      <c r="E27" s="96">
        <v>-148.04960000000003</v>
      </c>
      <c r="F27" s="96">
        <v>-24.532800000000002</v>
      </c>
      <c r="G27" s="96">
        <v>-16.896240000000002</v>
      </c>
      <c r="H27" s="96">
        <v>-15.885680000000001</v>
      </c>
      <c r="I27" s="96">
        <v>-20.977680000000003</v>
      </c>
      <c r="J27" s="5">
        <f>VLOOKUP(A27,'Caratteristiche Fasce'!$A$4:$C$24,2,)</f>
        <v>1.26</v>
      </c>
      <c r="K27" s="5">
        <f>VLOOKUP(A27,'Caratteristiche Fasce'!$A$4:$C$24,3,)</f>
        <v>0.8</v>
      </c>
      <c r="L27" s="5">
        <f>VLOOKUP(A27,'Caratteristiche Fasce'!$A$4:$D$24,4,)</f>
        <v>1</v>
      </c>
      <c r="M27" s="16">
        <f>L27*K27*'Caratteristiche Materiale'!$N$5</f>
        <v>8.6666666666666696</v>
      </c>
      <c r="N27" s="61" t="str">
        <f t="shared" si="3"/>
        <v>NON VERIFICATO</v>
      </c>
      <c r="O27" s="29">
        <f t="shared" si="4"/>
        <v>-104.83199999999999</v>
      </c>
      <c r="P27" s="22">
        <f>L27^2*K27*ABS(O27)/2*(1-ABS(O27)/(0.85*'Caratteristiche Materiale'!$N$4))</f>
        <v>33.067120760470587</v>
      </c>
      <c r="Q27" s="61" t="str">
        <f t="shared" si="5"/>
        <v>verificato</v>
      </c>
      <c r="R27" s="22">
        <f t="shared" si="6"/>
        <v>52.487493270588232</v>
      </c>
      <c r="S27" s="61" t="str">
        <f t="shared" si="7"/>
        <v>NON VERIFICATO</v>
      </c>
      <c r="U27" s="96">
        <f t="shared" si="0"/>
        <v>5.8538940102956492</v>
      </c>
      <c r="V27" s="95" t="s">
        <v>52</v>
      </c>
      <c r="W27" s="96">
        <f t="shared" si="1"/>
        <v>157.63001800232715</v>
      </c>
      <c r="X27" s="95" t="s">
        <v>52</v>
      </c>
      <c r="Y27" s="96">
        <f t="shared" si="2"/>
        <v>35.452641054476487</v>
      </c>
      <c r="Z27" s="95" t="s">
        <v>52</v>
      </c>
    </row>
    <row r="28" spans="1:26" x14ac:dyDescent="0.25">
      <c r="A28" s="5" t="s">
        <v>126</v>
      </c>
      <c r="B28" s="5" t="s">
        <v>92</v>
      </c>
      <c r="C28" s="5" t="s">
        <v>101</v>
      </c>
      <c r="D28" s="96">
        <v>-79.08</v>
      </c>
      <c r="E28" s="96">
        <v>-179.4264</v>
      </c>
      <c r="F28" s="96">
        <v>-13.929600000000001</v>
      </c>
      <c r="G28" s="96">
        <v>-9.4036799999999996</v>
      </c>
      <c r="H28" s="96">
        <v>-10.04776</v>
      </c>
      <c r="I28" s="96">
        <v>-28.273680000000002</v>
      </c>
      <c r="J28" s="5">
        <f>VLOOKUP(A28,'Caratteristiche Fasce'!$A$4:$C$24,2,)</f>
        <v>1.42</v>
      </c>
      <c r="K28" s="5">
        <f>VLOOKUP(A28,'Caratteristiche Fasce'!$A$4:$C$24,3,)</f>
        <v>0.8</v>
      </c>
      <c r="L28" s="5">
        <f>VLOOKUP(A28,'Caratteristiche Fasce'!$A$4:$D$24,4,)</f>
        <v>1</v>
      </c>
      <c r="M28" s="16">
        <f>L28*K28*'Caratteristiche Materiale'!$N$5</f>
        <v>8.6666666666666696</v>
      </c>
      <c r="N28" s="61" t="str">
        <f t="shared" si="3"/>
        <v>NON VERIFICATO</v>
      </c>
      <c r="O28" s="29">
        <f t="shared" si="4"/>
        <v>-98.85</v>
      </c>
      <c r="P28" s="22">
        <f>L28^2*K28*ABS(O28)/2*(1-ABS(O28)/(0.85*'Caratteristiche Materiale'!$N$4))</f>
        <v>31.65725243697479</v>
      </c>
      <c r="Q28" s="61" t="str">
        <f t="shared" si="5"/>
        <v>verificato</v>
      </c>
      <c r="R28" s="22">
        <f t="shared" si="6"/>
        <v>44.587679488696892</v>
      </c>
      <c r="S28" s="61" t="str">
        <f t="shared" si="7"/>
        <v>NON VERIFICATO</v>
      </c>
      <c r="U28" s="96">
        <f t="shared" si="0"/>
        <v>4.8302070746928374</v>
      </c>
      <c r="V28" s="95" t="s">
        <v>52</v>
      </c>
      <c r="W28" s="96">
        <f t="shared" si="1"/>
        <v>111.96721628374794</v>
      </c>
      <c r="X28" s="95" t="s">
        <v>52</v>
      </c>
      <c r="Y28" s="96">
        <f t="shared" si="2"/>
        <v>24.850122105050811</v>
      </c>
      <c r="Z28" s="95" t="s">
        <v>52</v>
      </c>
    </row>
    <row r="29" spans="1:26" x14ac:dyDescent="0.25">
      <c r="A29" s="5" t="s">
        <v>126</v>
      </c>
      <c r="B29" s="5" t="s">
        <v>93</v>
      </c>
      <c r="C29" s="5" t="s">
        <v>101</v>
      </c>
      <c r="D29" s="96">
        <v>-135.07040000000001</v>
      </c>
      <c r="E29" s="96">
        <v>-104.8336</v>
      </c>
      <c r="F29" s="96">
        <v>-23.670400000000001</v>
      </c>
      <c r="G29" s="96">
        <v>-19.17848</v>
      </c>
      <c r="H29" s="96">
        <v>-12.852240000000002</v>
      </c>
      <c r="I29" s="96">
        <v>-13.208400000000001</v>
      </c>
      <c r="J29" s="5">
        <f>VLOOKUP(A29,'Caratteristiche Fasce'!$A$4:$C$24,2,)</f>
        <v>1.42</v>
      </c>
      <c r="K29" s="5">
        <f>VLOOKUP(A29,'Caratteristiche Fasce'!$A$4:$C$24,3,)</f>
        <v>0.8</v>
      </c>
      <c r="L29" s="5">
        <f>VLOOKUP(A29,'Caratteristiche Fasce'!$A$4:$D$24,4,)</f>
        <v>1</v>
      </c>
      <c r="M29" s="16">
        <f>L29*K29*'Caratteristiche Materiale'!$N$5</f>
        <v>8.6666666666666696</v>
      </c>
      <c r="N29" s="61" t="str">
        <f t="shared" si="3"/>
        <v>NON VERIFICATO</v>
      </c>
      <c r="O29" s="29">
        <f t="shared" si="4"/>
        <v>-168.83799999999999</v>
      </c>
      <c r="P29" s="22">
        <f>L29^2*K29*ABS(O29)/2*(1-ABS(O29)/(0.85*'Caratteristiche Materiale'!$N$4))</f>
        <v>44.538545013243699</v>
      </c>
      <c r="Q29" s="61" t="str">
        <f t="shared" si="5"/>
        <v>verificato</v>
      </c>
      <c r="R29" s="22">
        <f t="shared" si="6"/>
        <v>62.730345089075634</v>
      </c>
      <c r="S29" s="61" t="str">
        <f t="shared" si="7"/>
        <v>NON VERIFICATO</v>
      </c>
      <c r="U29" s="96">
        <f t="shared" si="0"/>
        <v>8.267069590919963</v>
      </c>
      <c r="V29" s="95" t="s">
        <v>52</v>
      </c>
      <c r="W29" s="96">
        <f t="shared" si="1"/>
        <v>337.19863884530827</v>
      </c>
      <c r="X29" s="95" t="s">
        <v>52</v>
      </c>
      <c r="Y29" s="96">
        <f t="shared" si="2"/>
        <v>59.83801480543989</v>
      </c>
      <c r="Z29" s="95" t="s">
        <v>52</v>
      </c>
    </row>
    <row r="30" spans="1:26" x14ac:dyDescent="0.25">
      <c r="A30" s="5" t="s">
        <v>126</v>
      </c>
      <c r="B30" s="5" t="s">
        <v>94</v>
      </c>
      <c r="C30" s="5" t="s">
        <v>101</v>
      </c>
      <c r="D30" s="96">
        <v>-79.08</v>
      </c>
      <c r="E30" s="96">
        <v>-179.4264</v>
      </c>
      <c r="F30" s="96">
        <v>-13.929600000000001</v>
      </c>
      <c r="G30" s="96">
        <v>-9.4036799999999996</v>
      </c>
      <c r="H30" s="96">
        <v>-10.04776</v>
      </c>
      <c r="I30" s="96">
        <v>-28.273680000000002</v>
      </c>
      <c r="J30" s="5">
        <f>VLOOKUP(A30,'Caratteristiche Fasce'!$A$4:$C$24,2,)</f>
        <v>1.42</v>
      </c>
      <c r="K30" s="5">
        <f>VLOOKUP(A30,'Caratteristiche Fasce'!$A$4:$C$24,3,)</f>
        <v>0.8</v>
      </c>
      <c r="L30" s="5">
        <f>VLOOKUP(A30,'Caratteristiche Fasce'!$A$4:$D$24,4,)</f>
        <v>1</v>
      </c>
      <c r="M30" s="16">
        <f>L30*K30*'Caratteristiche Materiale'!$N$5</f>
        <v>8.6666666666666696</v>
      </c>
      <c r="N30" s="61" t="str">
        <f t="shared" si="3"/>
        <v>NON VERIFICATO</v>
      </c>
      <c r="O30" s="29">
        <f t="shared" si="4"/>
        <v>-98.85</v>
      </c>
      <c r="P30" s="22">
        <f>L30^2*K30*ABS(O30)/2*(1-ABS(O30)/(0.85*'Caratteristiche Materiale'!$N$4))</f>
        <v>31.65725243697479</v>
      </c>
      <c r="Q30" s="61" t="str">
        <f t="shared" si="5"/>
        <v>verificato</v>
      </c>
      <c r="R30" s="22">
        <f t="shared" si="6"/>
        <v>44.587679488696892</v>
      </c>
      <c r="S30" s="61" t="str">
        <f t="shared" si="7"/>
        <v>NON VERIFICATO</v>
      </c>
      <c r="U30" s="96">
        <f t="shared" si="0"/>
        <v>4.8302070746928374</v>
      </c>
      <c r="V30" s="95" t="s">
        <v>52</v>
      </c>
      <c r="W30" s="96">
        <f t="shared" si="1"/>
        <v>111.96721628374794</v>
      </c>
      <c r="X30" s="95" t="s">
        <v>52</v>
      </c>
      <c r="Y30" s="96">
        <f t="shared" si="2"/>
        <v>24.850122105050811</v>
      </c>
      <c r="Z30" s="95" t="s">
        <v>52</v>
      </c>
    </row>
    <row r="31" spans="1:26" x14ac:dyDescent="0.25">
      <c r="A31" s="5" t="s">
        <v>126</v>
      </c>
      <c r="B31" s="5" t="s">
        <v>95</v>
      </c>
      <c r="C31" s="5" t="s">
        <v>101</v>
      </c>
      <c r="D31" s="96">
        <v>-79.08</v>
      </c>
      <c r="E31" s="96">
        <v>-179.4264</v>
      </c>
      <c r="F31" s="96">
        <v>-13.929600000000001</v>
      </c>
      <c r="G31" s="96">
        <v>-9.4036799999999996</v>
      </c>
      <c r="H31" s="96">
        <v>-10.04776</v>
      </c>
      <c r="I31" s="96">
        <v>-28.273680000000002</v>
      </c>
      <c r="J31" s="5">
        <f>VLOOKUP(A31,'Caratteristiche Fasce'!$A$4:$C$24,2,)</f>
        <v>1.42</v>
      </c>
      <c r="K31" s="5">
        <f>VLOOKUP(A31,'Caratteristiche Fasce'!$A$4:$C$24,3,)</f>
        <v>0.8</v>
      </c>
      <c r="L31" s="5">
        <f>VLOOKUP(A31,'Caratteristiche Fasce'!$A$4:$D$24,4,)</f>
        <v>1</v>
      </c>
      <c r="M31" s="16">
        <f>L31*K31*'Caratteristiche Materiale'!$N$5</f>
        <v>8.6666666666666696</v>
      </c>
      <c r="N31" s="61" t="str">
        <f t="shared" si="3"/>
        <v>NON VERIFICATO</v>
      </c>
      <c r="O31" s="29">
        <f t="shared" si="4"/>
        <v>-98.85</v>
      </c>
      <c r="P31" s="22">
        <f>L31^2*K31*ABS(O31)/2*(1-ABS(O31)/(0.85*'Caratteristiche Materiale'!$N$4))</f>
        <v>31.65725243697479</v>
      </c>
      <c r="Q31" s="61" t="str">
        <f t="shared" si="5"/>
        <v>verificato</v>
      </c>
      <c r="R31" s="22">
        <f t="shared" si="6"/>
        <v>44.587679488696892</v>
      </c>
      <c r="S31" s="61" t="str">
        <f t="shared" si="7"/>
        <v>NON VERIFICATO</v>
      </c>
      <c r="U31" s="96">
        <f t="shared" si="0"/>
        <v>4.8302070746928374</v>
      </c>
      <c r="V31" s="95" t="s">
        <v>52</v>
      </c>
      <c r="W31" s="96">
        <f t="shared" si="1"/>
        <v>111.96721628374794</v>
      </c>
      <c r="X31" s="95" t="s">
        <v>52</v>
      </c>
      <c r="Y31" s="96">
        <f t="shared" si="2"/>
        <v>24.850122105050811</v>
      </c>
      <c r="Z31" s="95" t="s">
        <v>52</v>
      </c>
    </row>
    <row r="32" spans="1:26" x14ac:dyDescent="0.25">
      <c r="A32" s="5" t="s">
        <v>126</v>
      </c>
      <c r="B32" s="5" t="s">
        <v>96</v>
      </c>
      <c r="C32" s="5" t="s">
        <v>101</v>
      </c>
      <c r="D32" s="96">
        <v>-79.08</v>
      </c>
      <c r="E32" s="96">
        <v>-179.4264</v>
      </c>
      <c r="F32" s="96">
        <v>-13.929600000000001</v>
      </c>
      <c r="G32" s="96">
        <v>-9.4036799999999996</v>
      </c>
      <c r="H32" s="96">
        <v>-10.04776</v>
      </c>
      <c r="I32" s="96">
        <v>-28.273680000000002</v>
      </c>
      <c r="J32" s="5">
        <f>VLOOKUP(A32,'Caratteristiche Fasce'!$A$4:$C$24,2,)</f>
        <v>1.42</v>
      </c>
      <c r="K32" s="5">
        <f>VLOOKUP(A32,'Caratteristiche Fasce'!$A$4:$C$24,3,)</f>
        <v>0.8</v>
      </c>
      <c r="L32" s="5">
        <f>VLOOKUP(A32,'Caratteristiche Fasce'!$A$4:$D$24,4,)</f>
        <v>1</v>
      </c>
      <c r="M32" s="16">
        <f>L32*K32*'Caratteristiche Materiale'!$N$5</f>
        <v>8.6666666666666696</v>
      </c>
      <c r="N32" s="61" t="str">
        <f t="shared" si="3"/>
        <v>NON VERIFICATO</v>
      </c>
      <c r="O32" s="29">
        <f t="shared" si="4"/>
        <v>-98.85</v>
      </c>
      <c r="P32" s="22">
        <f>L32^2*K32*ABS(O32)/2*(1-ABS(O32)/(0.85*'Caratteristiche Materiale'!$N$4))</f>
        <v>31.65725243697479</v>
      </c>
      <c r="Q32" s="61" t="str">
        <f t="shared" si="5"/>
        <v>verificato</v>
      </c>
      <c r="R32" s="22">
        <f t="shared" si="6"/>
        <v>44.587679488696892</v>
      </c>
      <c r="S32" s="61" t="str">
        <f t="shared" si="7"/>
        <v>NON VERIFICATO</v>
      </c>
      <c r="U32" s="96">
        <f t="shared" si="0"/>
        <v>4.8302070746928374</v>
      </c>
      <c r="V32" s="95" t="s">
        <v>52</v>
      </c>
      <c r="W32" s="96">
        <f t="shared" si="1"/>
        <v>111.96721628374794</v>
      </c>
      <c r="X32" s="95" t="s">
        <v>52</v>
      </c>
      <c r="Y32" s="96">
        <f t="shared" si="2"/>
        <v>24.850122105050811</v>
      </c>
      <c r="Z32" s="95" t="s">
        <v>52</v>
      </c>
    </row>
    <row r="33" spans="1:26" x14ac:dyDescent="0.25">
      <c r="A33" s="5" t="s">
        <v>126</v>
      </c>
      <c r="B33" s="5" t="s">
        <v>97</v>
      </c>
      <c r="C33" s="5" t="s">
        <v>101</v>
      </c>
      <c r="D33" s="96">
        <v>-135.07040000000001</v>
      </c>
      <c r="E33" s="96">
        <v>-104.8336</v>
      </c>
      <c r="F33" s="96">
        <v>-23.670400000000001</v>
      </c>
      <c r="G33" s="96">
        <v>-19.17848</v>
      </c>
      <c r="H33" s="96">
        <v>-12.852240000000002</v>
      </c>
      <c r="I33" s="96">
        <v>-13.208400000000001</v>
      </c>
      <c r="J33" s="5">
        <f>VLOOKUP(A33,'Caratteristiche Fasce'!$A$4:$C$24,2,)</f>
        <v>1.42</v>
      </c>
      <c r="K33" s="5">
        <f>VLOOKUP(A33,'Caratteristiche Fasce'!$A$4:$C$24,3,)</f>
        <v>0.8</v>
      </c>
      <c r="L33" s="5">
        <f>VLOOKUP(A33,'Caratteristiche Fasce'!$A$4:$D$24,4,)</f>
        <v>1</v>
      </c>
      <c r="M33" s="16">
        <f>L33*K33*'Caratteristiche Materiale'!$N$5</f>
        <v>8.6666666666666696</v>
      </c>
      <c r="N33" s="61" t="str">
        <f t="shared" si="3"/>
        <v>NON VERIFICATO</v>
      </c>
      <c r="O33" s="29">
        <f t="shared" si="4"/>
        <v>-168.83799999999999</v>
      </c>
      <c r="P33" s="22">
        <f>L33^2*K33*ABS(O33)/2*(1-ABS(O33)/(0.85*'Caratteristiche Materiale'!$N$4))</f>
        <v>44.538545013243699</v>
      </c>
      <c r="Q33" s="61" t="str">
        <f t="shared" si="5"/>
        <v>verificato</v>
      </c>
      <c r="R33" s="22">
        <f t="shared" si="6"/>
        <v>62.730345089075634</v>
      </c>
      <c r="S33" s="61" t="str">
        <f t="shared" si="7"/>
        <v>NON VERIFICATO</v>
      </c>
      <c r="U33" s="96">
        <f t="shared" si="0"/>
        <v>8.267069590919963</v>
      </c>
      <c r="V33" s="95" t="s">
        <v>52</v>
      </c>
      <c r="W33" s="96">
        <f t="shared" si="1"/>
        <v>337.19863884530827</v>
      </c>
      <c r="X33" s="95" t="s">
        <v>52</v>
      </c>
      <c r="Y33" s="96">
        <f t="shared" si="2"/>
        <v>59.83801480543989</v>
      </c>
      <c r="Z33" s="95" t="s">
        <v>52</v>
      </c>
    </row>
    <row r="34" spans="1:26" x14ac:dyDescent="0.25">
      <c r="A34" s="5" t="s">
        <v>126</v>
      </c>
      <c r="B34" s="5" t="s">
        <v>98</v>
      </c>
      <c r="C34" s="5" t="s">
        <v>101</v>
      </c>
      <c r="D34" s="96">
        <v>-135.07040000000001</v>
      </c>
      <c r="E34" s="96">
        <v>-104.8336</v>
      </c>
      <c r="F34" s="96">
        <v>-23.670400000000001</v>
      </c>
      <c r="G34" s="96">
        <v>-19.17848</v>
      </c>
      <c r="H34" s="96">
        <v>-12.852240000000002</v>
      </c>
      <c r="I34" s="96">
        <v>-13.208400000000001</v>
      </c>
      <c r="J34" s="5">
        <f>VLOOKUP(A34,'Caratteristiche Fasce'!$A$4:$C$24,2,)</f>
        <v>1.42</v>
      </c>
      <c r="K34" s="5">
        <f>VLOOKUP(A34,'Caratteristiche Fasce'!$A$4:$C$24,3,)</f>
        <v>0.8</v>
      </c>
      <c r="L34" s="5">
        <f>VLOOKUP(A34,'Caratteristiche Fasce'!$A$4:$D$24,4,)</f>
        <v>1</v>
      </c>
      <c r="M34" s="16">
        <f>L34*K34*'Caratteristiche Materiale'!$N$5</f>
        <v>8.6666666666666696</v>
      </c>
      <c r="N34" s="61" t="str">
        <f t="shared" si="3"/>
        <v>NON VERIFICATO</v>
      </c>
      <c r="O34" s="29">
        <f t="shared" si="4"/>
        <v>-168.83799999999999</v>
      </c>
      <c r="P34" s="22">
        <f>L34^2*K34*ABS(O34)/2*(1-ABS(O34)/(0.85*'Caratteristiche Materiale'!$N$4))</f>
        <v>44.538545013243699</v>
      </c>
      <c r="Q34" s="61" t="str">
        <f t="shared" si="5"/>
        <v>verificato</v>
      </c>
      <c r="R34" s="22">
        <f t="shared" si="6"/>
        <v>62.730345089075634</v>
      </c>
      <c r="S34" s="61" t="str">
        <f t="shared" si="7"/>
        <v>NON VERIFICATO</v>
      </c>
      <c r="U34" s="96">
        <f t="shared" si="0"/>
        <v>8.267069590919963</v>
      </c>
      <c r="V34" s="95" t="s">
        <v>52</v>
      </c>
      <c r="W34" s="96">
        <f t="shared" si="1"/>
        <v>337.19863884530827</v>
      </c>
      <c r="X34" s="95" t="s">
        <v>52</v>
      </c>
      <c r="Y34" s="96">
        <f t="shared" si="2"/>
        <v>59.83801480543989</v>
      </c>
      <c r="Z34" s="95" t="s">
        <v>52</v>
      </c>
    </row>
    <row r="35" spans="1:26" x14ac:dyDescent="0.25">
      <c r="A35" s="5" t="s">
        <v>126</v>
      </c>
      <c r="B35" s="5" t="s">
        <v>99</v>
      </c>
      <c r="C35" s="5" t="s">
        <v>101</v>
      </c>
      <c r="D35" s="96">
        <v>-135.07040000000001</v>
      </c>
      <c r="E35" s="96">
        <v>-104.8336</v>
      </c>
      <c r="F35" s="96">
        <v>-23.670400000000001</v>
      </c>
      <c r="G35" s="96">
        <v>-19.17848</v>
      </c>
      <c r="H35" s="96">
        <v>-12.852240000000002</v>
      </c>
      <c r="I35" s="96">
        <v>-13.208400000000001</v>
      </c>
      <c r="J35" s="5">
        <f>VLOOKUP(A35,'Caratteristiche Fasce'!$A$4:$C$24,2,)</f>
        <v>1.42</v>
      </c>
      <c r="K35" s="5">
        <f>VLOOKUP(A35,'Caratteristiche Fasce'!$A$4:$C$24,3,)</f>
        <v>0.8</v>
      </c>
      <c r="L35" s="5">
        <f>VLOOKUP(A35,'Caratteristiche Fasce'!$A$4:$D$24,4,)</f>
        <v>1</v>
      </c>
      <c r="M35" s="16">
        <f>L35*K35*'Caratteristiche Materiale'!$N$5</f>
        <v>8.6666666666666696</v>
      </c>
      <c r="N35" s="61" t="str">
        <f t="shared" si="3"/>
        <v>NON VERIFICATO</v>
      </c>
      <c r="O35" s="29">
        <f t="shared" si="4"/>
        <v>-168.83799999999999</v>
      </c>
      <c r="P35" s="22">
        <f>L35^2*K35*ABS(O35)/2*(1-ABS(O35)/(0.85*'Caratteristiche Materiale'!$N$4))</f>
        <v>44.538545013243699</v>
      </c>
      <c r="Q35" s="61" t="str">
        <f t="shared" si="5"/>
        <v>verificato</v>
      </c>
      <c r="R35" s="22">
        <f t="shared" si="6"/>
        <v>62.730345089075634</v>
      </c>
      <c r="S35" s="61" t="str">
        <f t="shared" si="7"/>
        <v>NON VERIFICATO</v>
      </c>
      <c r="U35" s="96">
        <f t="shared" si="0"/>
        <v>8.267069590919963</v>
      </c>
      <c r="V35" s="95" t="s">
        <v>52</v>
      </c>
      <c r="W35" s="96">
        <f t="shared" si="1"/>
        <v>337.19863884530827</v>
      </c>
      <c r="X35" s="95" t="s">
        <v>52</v>
      </c>
      <c r="Y35" s="96">
        <f t="shared" si="2"/>
        <v>59.83801480543989</v>
      </c>
      <c r="Z35" s="95" t="s">
        <v>52</v>
      </c>
    </row>
    <row r="36" spans="1:26" x14ac:dyDescent="0.25">
      <c r="A36" s="5" t="s">
        <v>127</v>
      </c>
      <c r="B36" s="5" t="s">
        <v>92</v>
      </c>
      <c r="C36" s="5" t="s">
        <v>101</v>
      </c>
      <c r="D36" s="96">
        <v>-135.29920000000001</v>
      </c>
      <c r="E36" s="96">
        <v>-212.9408</v>
      </c>
      <c r="F36" s="96">
        <v>-13.482400000000002</v>
      </c>
      <c r="G36" s="96">
        <v>-8.7955200000000016</v>
      </c>
      <c r="H36" s="96">
        <v>-11.800960000000002</v>
      </c>
      <c r="I36" s="96">
        <v>-37.184719999999999</v>
      </c>
      <c r="J36" s="5">
        <f>VLOOKUP(A36,'Caratteristiche Fasce'!$A$4:$C$24,2,)</f>
        <v>1.24</v>
      </c>
      <c r="K36" s="5">
        <f>VLOOKUP(A36,'Caratteristiche Fasce'!$A$4:$C$24,3,)</f>
        <v>0.8</v>
      </c>
      <c r="L36" s="5">
        <f>VLOOKUP(A36,'Caratteristiche Fasce'!$A$4:$D$24,4,)</f>
        <v>1</v>
      </c>
      <c r="M36" s="16">
        <f>L36*K36*'Caratteristiche Materiale'!$N$5</f>
        <v>8.6666666666666696</v>
      </c>
      <c r="N36" s="61" t="str">
        <f t="shared" si="3"/>
        <v>NON VERIFICATO</v>
      </c>
      <c r="O36" s="29">
        <f t="shared" si="4"/>
        <v>-169.124</v>
      </c>
      <c r="P36" s="22">
        <f>L36^2*K36*ABS(O36)/2*(1-ABS(O36)/(0.85*'Caratteristiche Materiale'!$N$4))</f>
        <v>44.574969511798329</v>
      </c>
      <c r="Q36" s="61" t="str">
        <f t="shared" si="5"/>
        <v>verificato</v>
      </c>
      <c r="R36" s="22">
        <f t="shared" si="6"/>
        <v>71.895112115803755</v>
      </c>
      <c r="S36" s="61" t="str">
        <f t="shared" si="7"/>
        <v>NON VERIFICATO</v>
      </c>
      <c r="U36" s="96">
        <f t="shared" ref="U36:U67" si="8">M36/ABS(E36)*100</f>
        <v>4.0699887793540128</v>
      </c>
      <c r="V36" s="95" t="s">
        <v>52</v>
      </c>
      <c r="W36" s="96">
        <f t="shared" ref="W36:W67" si="9">P36/ABS(I36)*100</f>
        <v>119.87442560223214</v>
      </c>
      <c r="X36" s="95" t="s">
        <v>52</v>
      </c>
      <c r="Y36" s="96">
        <f t="shared" ref="Y36:Y67" si="10">R36/ABS(E36)*100</f>
        <v>33.762957646352298</v>
      </c>
      <c r="Z36" s="95" t="s">
        <v>52</v>
      </c>
    </row>
    <row r="37" spans="1:26" x14ac:dyDescent="0.25">
      <c r="A37" s="5" t="s">
        <v>127</v>
      </c>
      <c r="B37" s="5" t="s">
        <v>93</v>
      </c>
      <c r="C37" s="5" t="s">
        <v>101</v>
      </c>
      <c r="D37" s="96">
        <v>-161.62</v>
      </c>
      <c r="E37" s="96">
        <v>-135.70080000000002</v>
      </c>
      <c r="F37" s="96">
        <v>-27.315200000000001</v>
      </c>
      <c r="G37" s="96">
        <v>-15.998320000000001</v>
      </c>
      <c r="H37" s="96">
        <v>-19.563760000000002</v>
      </c>
      <c r="I37" s="96">
        <v>-23.787040000000001</v>
      </c>
      <c r="J37" s="5">
        <f>VLOOKUP(A37,'Caratteristiche Fasce'!$A$4:$C$24,2,)</f>
        <v>1.24</v>
      </c>
      <c r="K37" s="5">
        <f>VLOOKUP(A37,'Caratteristiche Fasce'!$A$4:$C$24,3,)</f>
        <v>0.8</v>
      </c>
      <c r="L37" s="5">
        <f>VLOOKUP(A37,'Caratteristiche Fasce'!$A$4:$D$24,4,)</f>
        <v>1</v>
      </c>
      <c r="M37" s="16">
        <f>L37*K37*'Caratteristiche Materiale'!$N$5</f>
        <v>8.6666666666666696</v>
      </c>
      <c r="N37" s="61" t="str">
        <f t="shared" si="3"/>
        <v>NON VERIFICATO</v>
      </c>
      <c r="O37" s="29">
        <f t="shared" si="4"/>
        <v>-202.02500000000001</v>
      </c>
      <c r="P37" s="22">
        <f>L37^2*K37*ABS(O37)/2*(1-ABS(O37)/(0.85*'Caratteristiche Materiale'!$N$4))</f>
        <v>47.884338991596643</v>
      </c>
      <c r="Q37" s="61" t="str">
        <f t="shared" si="5"/>
        <v>verificato</v>
      </c>
      <c r="R37" s="22">
        <f t="shared" si="6"/>
        <v>77.232804825155881</v>
      </c>
      <c r="S37" s="61" t="str">
        <f t="shared" si="7"/>
        <v>NON VERIFICATO</v>
      </c>
      <c r="U37" s="96">
        <f t="shared" si="8"/>
        <v>6.3865995385927494</v>
      </c>
      <c r="V37" s="95" t="s">
        <v>52</v>
      </c>
      <c r="W37" s="96">
        <f t="shared" si="9"/>
        <v>201.30431945965802</v>
      </c>
      <c r="X37" s="95" t="s">
        <v>52</v>
      </c>
      <c r="Y37" s="96">
        <f t="shared" si="10"/>
        <v>56.914037960834328</v>
      </c>
      <c r="Z37" s="95" t="s">
        <v>52</v>
      </c>
    </row>
    <row r="38" spans="1:26" x14ac:dyDescent="0.25">
      <c r="A38" s="5" t="s">
        <v>127</v>
      </c>
      <c r="B38" s="5" t="s">
        <v>94</v>
      </c>
      <c r="C38" s="5" t="s">
        <v>101</v>
      </c>
      <c r="D38" s="96">
        <v>-135.29920000000001</v>
      </c>
      <c r="E38" s="96">
        <v>-212.9408</v>
      </c>
      <c r="F38" s="96">
        <v>-13.482400000000002</v>
      </c>
      <c r="G38" s="96">
        <v>-8.7955200000000016</v>
      </c>
      <c r="H38" s="96">
        <v>-11.800960000000002</v>
      </c>
      <c r="I38" s="96">
        <v>-37.184719999999999</v>
      </c>
      <c r="J38" s="5">
        <f>VLOOKUP(A38,'Caratteristiche Fasce'!$A$4:$C$24,2,)</f>
        <v>1.24</v>
      </c>
      <c r="K38" s="5">
        <f>VLOOKUP(A38,'Caratteristiche Fasce'!$A$4:$C$24,3,)</f>
        <v>0.8</v>
      </c>
      <c r="L38" s="5">
        <f>VLOOKUP(A38,'Caratteristiche Fasce'!$A$4:$D$24,4,)</f>
        <v>1</v>
      </c>
      <c r="M38" s="16">
        <f>L38*K38*'Caratteristiche Materiale'!$N$5</f>
        <v>8.6666666666666696</v>
      </c>
      <c r="N38" s="61" t="str">
        <f t="shared" si="3"/>
        <v>NON VERIFICATO</v>
      </c>
      <c r="O38" s="29">
        <f t="shared" si="4"/>
        <v>-169.124</v>
      </c>
      <c r="P38" s="22">
        <f>L38^2*K38*ABS(O38)/2*(1-ABS(O38)/(0.85*'Caratteristiche Materiale'!$N$4))</f>
        <v>44.574969511798329</v>
      </c>
      <c r="Q38" s="61" t="str">
        <f t="shared" si="5"/>
        <v>verificato</v>
      </c>
      <c r="R38" s="22">
        <f t="shared" si="6"/>
        <v>71.895112115803755</v>
      </c>
      <c r="S38" s="61" t="str">
        <f t="shared" si="7"/>
        <v>NON VERIFICATO</v>
      </c>
      <c r="U38" s="96">
        <f t="shared" si="8"/>
        <v>4.0699887793540128</v>
      </c>
      <c r="V38" s="95" t="s">
        <v>52</v>
      </c>
      <c r="W38" s="96">
        <f t="shared" si="9"/>
        <v>119.87442560223214</v>
      </c>
      <c r="X38" s="95" t="s">
        <v>52</v>
      </c>
      <c r="Y38" s="96">
        <f t="shared" si="10"/>
        <v>33.762957646352298</v>
      </c>
      <c r="Z38" s="95" t="s">
        <v>52</v>
      </c>
    </row>
    <row r="39" spans="1:26" x14ac:dyDescent="0.25">
      <c r="A39" s="5" t="s">
        <v>127</v>
      </c>
      <c r="B39" s="5" t="s">
        <v>95</v>
      </c>
      <c r="C39" s="5" t="s">
        <v>101</v>
      </c>
      <c r="D39" s="96">
        <v>-135.29920000000001</v>
      </c>
      <c r="E39" s="96">
        <v>-212.9408</v>
      </c>
      <c r="F39" s="96">
        <v>-13.482400000000002</v>
      </c>
      <c r="G39" s="96">
        <v>-8.7955200000000016</v>
      </c>
      <c r="H39" s="96">
        <v>-11.800960000000002</v>
      </c>
      <c r="I39" s="96">
        <v>-37.184719999999999</v>
      </c>
      <c r="J39" s="5">
        <f>VLOOKUP(A39,'Caratteristiche Fasce'!$A$4:$C$24,2,)</f>
        <v>1.24</v>
      </c>
      <c r="K39" s="5">
        <f>VLOOKUP(A39,'Caratteristiche Fasce'!$A$4:$C$24,3,)</f>
        <v>0.8</v>
      </c>
      <c r="L39" s="5">
        <f>VLOOKUP(A39,'Caratteristiche Fasce'!$A$4:$D$24,4,)</f>
        <v>1</v>
      </c>
      <c r="M39" s="16">
        <f>L39*K39*'Caratteristiche Materiale'!$N$5</f>
        <v>8.6666666666666696</v>
      </c>
      <c r="N39" s="61" t="str">
        <f t="shared" si="3"/>
        <v>NON VERIFICATO</v>
      </c>
      <c r="O39" s="29">
        <f t="shared" si="4"/>
        <v>-169.124</v>
      </c>
      <c r="P39" s="22">
        <f>L39^2*K39*ABS(O39)/2*(1-ABS(O39)/(0.85*'Caratteristiche Materiale'!$N$4))</f>
        <v>44.574969511798329</v>
      </c>
      <c r="Q39" s="61" t="str">
        <f t="shared" si="5"/>
        <v>verificato</v>
      </c>
      <c r="R39" s="22">
        <f t="shared" si="6"/>
        <v>71.895112115803755</v>
      </c>
      <c r="S39" s="61" t="str">
        <f t="shared" si="7"/>
        <v>NON VERIFICATO</v>
      </c>
      <c r="U39" s="96">
        <f t="shared" si="8"/>
        <v>4.0699887793540128</v>
      </c>
      <c r="V39" s="95" t="s">
        <v>52</v>
      </c>
      <c r="W39" s="96">
        <f t="shared" si="9"/>
        <v>119.87442560223214</v>
      </c>
      <c r="X39" s="95" t="s">
        <v>52</v>
      </c>
      <c r="Y39" s="96">
        <f t="shared" si="10"/>
        <v>33.762957646352298</v>
      </c>
      <c r="Z39" s="95" t="s">
        <v>52</v>
      </c>
    </row>
    <row r="40" spans="1:26" x14ac:dyDescent="0.25">
      <c r="A40" s="5" t="s">
        <v>127</v>
      </c>
      <c r="B40" s="5" t="s">
        <v>96</v>
      </c>
      <c r="C40" s="5" t="s">
        <v>101</v>
      </c>
      <c r="D40" s="96">
        <v>-135.29920000000001</v>
      </c>
      <c r="E40" s="96">
        <v>-212.9408</v>
      </c>
      <c r="F40" s="96">
        <v>-13.482400000000002</v>
      </c>
      <c r="G40" s="96">
        <v>-8.7955200000000016</v>
      </c>
      <c r="H40" s="96">
        <v>-11.800960000000002</v>
      </c>
      <c r="I40" s="96">
        <v>-37.184719999999999</v>
      </c>
      <c r="J40" s="5">
        <f>VLOOKUP(A40,'Caratteristiche Fasce'!$A$4:$C$24,2,)</f>
        <v>1.24</v>
      </c>
      <c r="K40" s="5">
        <f>VLOOKUP(A40,'Caratteristiche Fasce'!$A$4:$C$24,3,)</f>
        <v>0.8</v>
      </c>
      <c r="L40" s="5">
        <f>VLOOKUP(A40,'Caratteristiche Fasce'!$A$4:$D$24,4,)</f>
        <v>1</v>
      </c>
      <c r="M40" s="16">
        <f>L40*K40*'Caratteristiche Materiale'!$N$5</f>
        <v>8.6666666666666696</v>
      </c>
      <c r="N40" s="61" t="str">
        <f t="shared" si="3"/>
        <v>NON VERIFICATO</v>
      </c>
      <c r="O40" s="29">
        <f t="shared" si="4"/>
        <v>-169.124</v>
      </c>
      <c r="P40" s="22">
        <f>L40^2*K40*ABS(O40)/2*(1-ABS(O40)/(0.85*'Caratteristiche Materiale'!$N$4))</f>
        <v>44.574969511798329</v>
      </c>
      <c r="Q40" s="61" t="str">
        <f t="shared" si="5"/>
        <v>verificato</v>
      </c>
      <c r="R40" s="22">
        <f t="shared" si="6"/>
        <v>71.895112115803755</v>
      </c>
      <c r="S40" s="61" t="str">
        <f t="shared" si="7"/>
        <v>NON VERIFICATO</v>
      </c>
      <c r="U40" s="96">
        <f t="shared" si="8"/>
        <v>4.0699887793540128</v>
      </c>
      <c r="V40" s="95" t="s">
        <v>52</v>
      </c>
      <c r="W40" s="96">
        <f t="shared" si="9"/>
        <v>119.87442560223214</v>
      </c>
      <c r="X40" s="95" t="s">
        <v>52</v>
      </c>
      <c r="Y40" s="96">
        <f t="shared" si="10"/>
        <v>33.762957646352298</v>
      </c>
      <c r="Z40" s="95" t="s">
        <v>52</v>
      </c>
    </row>
    <row r="41" spans="1:26" x14ac:dyDescent="0.25">
      <c r="A41" s="5" t="s">
        <v>127</v>
      </c>
      <c r="B41" s="5" t="s">
        <v>97</v>
      </c>
      <c r="C41" s="5" t="s">
        <v>101</v>
      </c>
      <c r="D41" s="96">
        <v>-161.62</v>
      </c>
      <c r="E41" s="96">
        <v>-135.70080000000002</v>
      </c>
      <c r="F41" s="96">
        <v>-27.315200000000001</v>
      </c>
      <c r="G41" s="96">
        <v>-15.998320000000001</v>
      </c>
      <c r="H41" s="96">
        <v>-19.563760000000002</v>
      </c>
      <c r="I41" s="96">
        <v>-23.787040000000001</v>
      </c>
      <c r="J41" s="5">
        <f>VLOOKUP(A41,'Caratteristiche Fasce'!$A$4:$C$24,2,)</f>
        <v>1.24</v>
      </c>
      <c r="K41" s="5">
        <f>VLOOKUP(A41,'Caratteristiche Fasce'!$A$4:$C$24,3,)</f>
        <v>0.8</v>
      </c>
      <c r="L41" s="5">
        <f>VLOOKUP(A41,'Caratteristiche Fasce'!$A$4:$D$24,4,)</f>
        <v>1</v>
      </c>
      <c r="M41" s="16">
        <f>L41*K41*'Caratteristiche Materiale'!$N$5</f>
        <v>8.6666666666666696</v>
      </c>
      <c r="N41" s="61" t="str">
        <f t="shared" si="3"/>
        <v>NON VERIFICATO</v>
      </c>
      <c r="O41" s="29">
        <f t="shared" si="4"/>
        <v>-202.02500000000001</v>
      </c>
      <c r="P41" s="22">
        <f>L41^2*K41*ABS(O41)/2*(1-ABS(O41)/(0.85*'Caratteristiche Materiale'!$N$4))</f>
        <v>47.884338991596643</v>
      </c>
      <c r="Q41" s="61" t="str">
        <f t="shared" si="5"/>
        <v>verificato</v>
      </c>
      <c r="R41" s="22">
        <f t="shared" si="6"/>
        <v>77.232804825155881</v>
      </c>
      <c r="S41" s="61" t="str">
        <f t="shared" si="7"/>
        <v>NON VERIFICATO</v>
      </c>
      <c r="U41" s="96">
        <f t="shared" si="8"/>
        <v>6.3865995385927494</v>
      </c>
      <c r="V41" s="95" t="s">
        <v>52</v>
      </c>
      <c r="W41" s="96">
        <f t="shared" si="9"/>
        <v>201.30431945965802</v>
      </c>
      <c r="X41" s="95" t="s">
        <v>52</v>
      </c>
      <c r="Y41" s="96">
        <f t="shared" si="10"/>
        <v>56.914037960834328</v>
      </c>
      <c r="Z41" s="95" t="s">
        <v>52</v>
      </c>
    </row>
    <row r="42" spans="1:26" x14ac:dyDescent="0.25">
      <c r="A42" s="5" t="s">
        <v>127</v>
      </c>
      <c r="B42" s="5" t="s">
        <v>98</v>
      </c>
      <c r="C42" s="5" t="s">
        <v>101</v>
      </c>
      <c r="D42" s="96">
        <v>-161.62</v>
      </c>
      <c r="E42" s="96">
        <v>-135.70080000000002</v>
      </c>
      <c r="F42" s="96">
        <v>-27.315200000000001</v>
      </c>
      <c r="G42" s="96">
        <v>-15.998320000000001</v>
      </c>
      <c r="H42" s="96">
        <v>-19.563760000000002</v>
      </c>
      <c r="I42" s="96">
        <v>-23.787040000000001</v>
      </c>
      <c r="J42" s="5">
        <f>VLOOKUP(A42,'Caratteristiche Fasce'!$A$4:$C$24,2,)</f>
        <v>1.24</v>
      </c>
      <c r="K42" s="5">
        <f>VLOOKUP(A42,'Caratteristiche Fasce'!$A$4:$C$24,3,)</f>
        <v>0.8</v>
      </c>
      <c r="L42" s="5">
        <f>VLOOKUP(A42,'Caratteristiche Fasce'!$A$4:$D$24,4,)</f>
        <v>1</v>
      </c>
      <c r="M42" s="16">
        <f>L42*K42*'Caratteristiche Materiale'!$N$5</f>
        <v>8.6666666666666696</v>
      </c>
      <c r="N42" s="61" t="str">
        <f t="shared" si="3"/>
        <v>NON VERIFICATO</v>
      </c>
      <c r="O42" s="29">
        <f t="shared" si="4"/>
        <v>-202.02500000000001</v>
      </c>
      <c r="P42" s="22">
        <f>L42^2*K42*ABS(O42)/2*(1-ABS(O42)/(0.85*'Caratteristiche Materiale'!$N$4))</f>
        <v>47.884338991596643</v>
      </c>
      <c r="Q42" s="61" t="str">
        <f t="shared" si="5"/>
        <v>verificato</v>
      </c>
      <c r="R42" s="22">
        <f t="shared" si="6"/>
        <v>77.232804825155881</v>
      </c>
      <c r="S42" s="61" t="str">
        <f t="shared" si="7"/>
        <v>NON VERIFICATO</v>
      </c>
      <c r="U42" s="96">
        <f t="shared" si="8"/>
        <v>6.3865995385927494</v>
      </c>
      <c r="V42" s="95" t="s">
        <v>52</v>
      </c>
      <c r="W42" s="96">
        <f t="shared" si="9"/>
        <v>201.30431945965802</v>
      </c>
      <c r="X42" s="95" t="s">
        <v>52</v>
      </c>
      <c r="Y42" s="96">
        <f t="shared" si="10"/>
        <v>56.914037960834328</v>
      </c>
      <c r="Z42" s="95" t="s">
        <v>52</v>
      </c>
    </row>
    <row r="43" spans="1:26" x14ac:dyDescent="0.25">
      <c r="A43" s="5" t="s">
        <v>127</v>
      </c>
      <c r="B43" s="5" t="s">
        <v>99</v>
      </c>
      <c r="C43" s="5" t="s">
        <v>101</v>
      </c>
      <c r="D43" s="96">
        <v>-161.62</v>
      </c>
      <c r="E43" s="96">
        <v>-135.70080000000002</v>
      </c>
      <c r="F43" s="96">
        <v>-27.315200000000001</v>
      </c>
      <c r="G43" s="96">
        <v>-15.998320000000001</v>
      </c>
      <c r="H43" s="96">
        <v>-19.563760000000002</v>
      </c>
      <c r="I43" s="96">
        <v>-23.787040000000001</v>
      </c>
      <c r="J43" s="5">
        <f>VLOOKUP(A43,'Caratteristiche Fasce'!$A$4:$C$24,2,)</f>
        <v>1.24</v>
      </c>
      <c r="K43" s="5">
        <f>VLOOKUP(A43,'Caratteristiche Fasce'!$A$4:$C$24,3,)</f>
        <v>0.8</v>
      </c>
      <c r="L43" s="5">
        <f>VLOOKUP(A43,'Caratteristiche Fasce'!$A$4:$D$24,4,)</f>
        <v>1</v>
      </c>
      <c r="M43" s="16">
        <f>L43*K43*'Caratteristiche Materiale'!$N$5</f>
        <v>8.6666666666666696</v>
      </c>
      <c r="N43" s="61" t="str">
        <f t="shared" si="3"/>
        <v>NON VERIFICATO</v>
      </c>
      <c r="O43" s="29">
        <f t="shared" si="4"/>
        <v>-202.02500000000001</v>
      </c>
      <c r="P43" s="22">
        <f>L43^2*K43*ABS(O43)/2*(1-ABS(O43)/(0.85*'Caratteristiche Materiale'!$N$4))</f>
        <v>47.884338991596643</v>
      </c>
      <c r="Q43" s="61" t="str">
        <f t="shared" si="5"/>
        <v>verificato</v>
      </c>
      <c r="R43" s="22">
        <f t="shared" si="6"/>
        <v>77.232804825155881</v>
      </c>
      <c r="S43" s="61" t="str">
        <f t="shared" si="7"/>
        <v>NON VERIFICATO</v>
      </c>
      <c r="U43" s="96">
        <f t="shared" si="8"/>
        <v>6.3865995385927494</v>
      </c>
      <c r="V43" s="95" t="s">
        <v>52</v>
      </c>
      <c r="W43" s="96">
        <f t="shared" si="9"/>
        <v>201.30431945965802</v>
      </c>
      <c r="X43" s="95" t="s">
        <v>52</v>
      </c>
      <c r="Y43" s="96">
        <f t="shared" si="10"/>
        <v>56.914037960834328</v>
      </c>
      <c r="Z43" s="95" t="s">
        <v>52</v>
      </c>
    </row>
    <row r="44" spans="1:26" x14ac:dyDescent="0.25">
      <c r="A44" s="5" t="s">
        <v>128</v>
      </c>
      <c r="B44" s="5" t="s">
        <v>92</v>
      </c>
      <c r="C44" s="5" t="s">
        <v>101</v>
      </c>
      <c r="D44" s="96">
        <v>-91.794399999999996</v>
      </c>
      <c r="E44" s="96">
        <v>-199.2672</v>
      </c>
      <c r="F44" s="96">
        <v>-14.098400000000002</v>
      </c>
      <c r="G44" s="96">
        <v>-5.0026400000000004</v>
      </c>
      <c r="H44" s="96">
        <v>-6.7748800000000005</v>
      </c>
      <c r="I44" s="96">
        <v>-7.1848000000000001</v>
      </c>
      <c r="J44" s="5">
        <f>VLOOKUP(A44,'Caratteristiche Fasce'!$A$4:$C$24,2,)</f>
        <v>1.1200000000000001</v>
      </c>
      <c r="K44" s="5">
        <f>VLOOKUP(A44,'Caratteristiche Fasce'!$A$4:$C$24,3,)</f>
        <v>0.8</v>
      </c>
      <c r="L44" s="5">
        <f>VLOOKUP(A44,'Caratteristiche Fasce'!$A$4:$D$24,4,)</f>
        <v>1</v>
      </c>
      <c r="M44" s="16">
        <f>L44*K44*'Caratteristiche Materiale'!$N$5</f>
        <v>8.6666666666666696</v>
      </c>
      <c r="N44" s="61" t="str">
        <f t="shared" si="3"/>
        <v>NON VERIFICATO</v>
      </c>
      <c r="O44" s="29">
        <f t="shared" si="4"/>
        <v>-114.74299999999999</v>
      </c>
      <c r="P44" s="22">
        <f>L44^2*K44*ABS(O44)/2*(1-ABS(O44)/(0.85*'Caratteristiche Materiale'!$N$4))</f>
        <v>35.275924531899157</v>
      </c>
      <c r="Q44" s="61" t="str">
        <f t="shared" si="5"/>
        <v>verificato</v>
      </c>
      <c r="R44" s="22">
        <f t="shared" si="6"/>
        <v>62.992722378391349</v>
      </c>
      <c r="S44" s="61" t="str">
        <f t="shared" si="7"/>
        <v>NON VERIFICATO</v>
      </c>
      <c r="U44" s="96">
        <f t="shared" si="8"/>
        <v>4.3492690551514093</v>
      </c>
      <c r="V44" s="95" t="s">
        <v>52</v>
      </c>
      <c r="W44" s="96">
        <f t="shared" si="9"/>
        <v>490.97990941848286</v>
      </c>
      <c r="X44" s="95" t="s">
        <v>52</v>
      </c>
      <c r="Y44" s="96">
        <f t="shared" si="10"/>
        <v>31.612188246932433</v>
      </c>
      <c r="Z44" s="95" t="s">
        <v>52</v>
      </c>
    </row>
    <row r="45" spans="1:26" x14ac:dyDescent="0.25">
      <c r="A45" s="5" t="s">
        <v>128</v>
      </c>
      <c r="B45" s="5" t="s">
        <v>93</v>
      </c>
      <c r="C45" s="5" t="s">
        <v>101</v>
      </c>
      <c r="D45" s="96">
        <v>-91.852800000000002</v>
      </c>
      <c r="E45" s="96">
        <v>-127.95519999999999</v>
      </c>
      <c r="F45" s="96">
        <v>-24.096000000000004</v>
      </c>
      <c r="G45" s="96">
        <v>-9.8757599999999996</v>
      </c>
      <c r="H45" s="96">
        <v>-10.176880000000001</v>
      </c>
      <c r="I45" s="96">
        <v>-7.6680800000000007</v>
      </c>
      <c r="J45" s="5">
        <f>VLOOKUP(A45,'Caratteristiche Fasce'!$A$4:$C$24,2,)</f>
        <v>1.1200000000000001</v>
      </c>
      <c r="K45" s="5">
        <f>VLOOKUP(A45,'Caratteristiche Fasce'!$A$4:$C$24,3,)</f>
        <v>0.8</v>
      </c>
      <c r="L45" s="5">
        <f>VLOOKUP(A45,'Caratteristiche Fasce'!$A$4:$D$24,4,)</f>
        <v>1</v>
      </c>
      <c r="M45" s="16">
        <f>L45*K45*'Caratteristiche Materiale'!$N$5</f>
        <v>8.6666666666666696</v>
      </c>
      <c r="N45" s="61" t="str">
        <f t="shared" si="3"/>
        <v>NON VERIFICATO</v>
      </c>
      <c r="O45" s="29">
        <f t="shared" si="4"/>
        <v>-114.816</v>
      </c>
      <c r="P45" s="22">
        <f>L45^2*K45*ABS(O45)/2*(1-ABS(O45)/(0.85*'Caratteristiche Materiale'!$N$4))</f>
        <v>35.291605628773112</v>
      </c>
      <c r="Q45" s="61" t="str">
        <f t="shared" si="5"/>
        <v>verificato</v>
      </c>
      <c r="R45" s="22">
        <f t="shared" si="6"/>
        <v>63.02072433709484</v>
      </c>
      <c r="S45" s="61" t="str">
        <f t="shared" si="7"/>
        <v>NON VERIFICATO</v>
      </c>
      <c r="U45" s="96">
        <f t="shared" si="8"/>
        <v>6.7732039547174869</v>
      </c>
      <c r="V45" s="95" t="s">
        <v>52</v>
      </c>
      <c r="W45" s="96">
        <f t="shared" si="9"/>
        <v>460.24044648429737</v>
      </c>
      <c r="X45" s="95" t="s">
        <v>52</v>
      </c>
      <c r="Y45" s="96">
        <f t="shared" si="10"/>
        <v>49.252179151058215</v>
      </c>
      <c r="Z45" s="95" t="s">
        <v>52</v>
      </c>
    </row>
    <row r="46" spans="1:26" x14ac:dyDescent="0.25">
      <c r="A46" s="5" t="s">
        <v>128</v>
      </c>
      <c r="B46" s="5" t="s">
        <v>94</v>
      </c>
      <c r="C46" s="5" t="s">
        <v>101</v>
      </c>
      <c r="D46" s="96">
        <v>-91.794399999999996</v>
      </c>
      <c r="E46" s="96">
        <v>-199.2672</v>
      </c>
      <c r="F46" s="96">
        <v>-14.098400000000002</v>
      </c>
      <c r="G46" s="96">
        <v>-5.0026400000000004</v>
      </c>
      <c r="H46" s="96">
        <v>-6.7748800000000005</v>
      </c>
      <c r="I46" s="96">
        <v>-7.1848000000000001</v>
      </c>
      <c r="J46" s="5">
        <f>VLOOKUP(A46,'Caratteristiche Fasce'!$A$4:$C$24,2,)</f>
        <v>1.1200000000000001</v>
      </c>
      <c r="K46" s="5">
        <f>VLOOKUP(A46,'Caratteristiche Fasce'!$A$4:$C$24,3,)</f>
        <v>0.8</v>
      </c>
      <c r="L46" s="5">
        <f>VLOOKUP(A46,'Caratteristiche Fasce'!$A$4:$D$24,4,)</f>
        <v>1</v>
      </c>
      <c r="M46" s="16">
        <f>L46*K46*'Caratteristiche Materiale'!$N$5</f>
        <v>8.6666666666666696</v>
      </c>
      <c r="N46" s="61" t="str">
        <f t="shared" si="3"/>
        <v>NON VERIFICATO</v>
      </c>
      <c r="O46" s="29">
        <f t="shared" si="4"/>
        <v>-114.74299999999999</v>
      </c>
      <c r="P46" s="22">
        <f>L46^2*K46*ABS(O46)/2*(1-ABS(O46)/(0.85*'Caratteristiche Materiale'!$N$4))</f>
        <v>35.275924531899157</v>
      </c>
      <c r="Q46" s="61" t="str">
        <f t="shared" si="5"/>
        <v>verificato</v>
      </c>
      <c r="R46" s="22">
        <f t="shared" si="6"/>
        <v>62.992722378391349</v>
      </c>
      <c r="S46" s="61" t="str">
        <f t="shared" si="7"/>
        <v>NON VERIFICATO</v>
      </c>
      <c r="U46" s="96">
        <f t="shared" si="8"/>
        <v>4.3492690551514093</v>
      </c>
      <c r="V46" s="95" t="s">
        <v>52</v>
      </c>
      <c r="W46" s="96">
        <f t="shared" si="9"/>
        <v>490.97990941848286</v>
      </c>
      <c r="X46" s="95" t="s">
        <v>52</v>
      </c>
      <c r="Y46" s="96">
        <f t="shared" si="10"/>
        <v>31.612188246932433</v>
      </c>
      <c r="Z46" s="95" t="s">
        <v>52</v>
      </c>
    </row>
    <row r="47" spans="1:26" x14ac:dyDescent="0.25">
      <c r="A47" s="5" t="s">
        <v>128</v>
      </c>
      <c r="B47" s="5" t="s">
        <v>95</v>
      </c>
      <c r="C47" s="5" t="s">
        <v>101</v>
      </c>
      <c r="D47" s="96">
        <v>-91.794399999999996</v>
      </c>
      <c r="E47" s="96">
        <v>-199.2672</v>
      </c>
      <c r="F47" s="96">
        <v>-14.098400000000002</v>
      </c>
      <c r="G47" s="96">
        <v>-5.0026400000000004</v>
      </c>
      <c r="H47" s="96">
        <v>-6.7748800000000005</v>
      </c>
      <c r="I47" s="96">
        <v>-7.1848000000000001</v>
      </c>
      <c r="J47" s="5">
        <f>VLOOKUP(A47,'Caratteristiche Fasce'!$A$4:$C$24,2,)</f>
        <v>1.1200000000000001</v>
      </c>
      <c r="K47" s="5">
        <f>VLOOKUP(A47,'Caratteristiche Fasce'!$A$4:$C$24,3,)</f>
        <v>0.8</v>
      </c>
      <c r="L47" s="5">
        <f>VLOOKUP(A47,'Caratteristiche Fasce'!$A$4:$D$24,4,)</f>
        <v>1</v>
      </c>
      <c r="M47" s="16">
        <f>L47*K47*'Caratteristiche Materiale'!$N$5</f>
        <v>8.6666666666666696</v>
      </c>
      <c r="N47" s="61" t="str">
        <f t="shared" si="3"/>
        <v>NON VERIFICATO</v>
      </c>
      <c r="O47" s="29">
        <f t="shared" si="4"/>
        <v>-114.74299999999999</v>
      </c>
      <c r="P47" s="22">
        <f>L47^2*K47*ABS(O47)/2*(1-ABS(O47)/(0.85*'Caratteristiche Materiale'!$N$4))</f>
        <v>35.275924531899157</v>
      </c>
      <c r="Q47" s="61" t="str">
        <f t="shared" si="5"/>
        <v>verificato</v>
      </c>
      <c r="R47" s="22">
        <f t="shared" si="6"/>
        <v>62.992722378391349</v>
      </c>
      <c r="S47" s="61" t="str">
        <f t="shared" si="7"/>
        <v>NON VERIFICATO</v>
      </c>
      <c r="U47" s="96">
        <f t="shared" si="8"/>
        <v>4.3492690551514093</v>
      </c>
      <c r="V47" s="95" t="s">
        <v>52</v>
      </c>
      <c r="W47" s="96">
        <f t="shared" si="9"/>
        <v>490.97990941848286</v>
      </c>
      <c r="X47" s="95" t="s">
        <v>52</v>
      </c>
      <c r="Y47" s="96">
        <f t="shared" si="10"/>
        <v>31.612188246932433</v>
      </c>
      <c r="Z47" s="95" t="s">
        <v>52</v>
      </c>
    </row>
    <row r="48" spans="1:26" x14ac:dyDescent="0.25">
      <c r="A48" s="5" t="s">
        <v>128</v>
      </c>
      <c r="B48" s="5" t="s">
        <v>96</v>
      </c>
      <c r="C48" s="5" t="s">
        <v>101</v>
      </c>
      <c r="D48" s="96">
        <v>-91.794399999999996</v>
      </c>
      <c r="E48" s="96">
        <v>-199.2672</v>
      </c>
      <c r="F48" s="96">
        <v>-14.098400000000002</v>
      </c>
      <c r="G48" s="96">
        <v>-5.0026400000000004</v>
      </c>
      <c r="H48" s="96">
        <v>-6.7748800000000005</v>
      </c>
      <c r="I48" s="96">
        <v>-7.1848000000000001</v>
      </c>
      <c r="J48" s="5">
        <f>VLOOKUP(A48,'Caratteristiche Fasce'!$A$4:$C$24,2,)</f>
        <v>1.1200000000000001</v>
      </c>
      <c r="K48" s="5">
        <f>VLOOKUP(A48,'Caratteristiche Fasce'!$A$4:$C$24,3,)</f>
        <v>0.8</v>
      </c>
      <c r="L48" s="5">
        <f>VLOOKUP(A48,'Caratteristiche Fasce'!$A$4:$D$24,4,)</f>
        <v>1</v>
      </c>
      <c r="M48" s="16">
        <f>L48*K48*'Caratteristiche Materiale'!$N$5</f>
        <v>8.6666666666666696</v>
      </c>
      <c r="N48" s="61" t="str">
        <f t="shared" si="3"/>
        <v>NON VERIFICATO</v>
      </c>
      <c r="O48" s="29">
        <f t="shared" si="4"/>
        <v>-114.74299999999999</v>
      </c>
      <c r="P48" s="22">
        <f>L48^2*K48*ABS(O48)/2*(1-ABS(O48)/(0.85*'Caratteristiche Materiale'!$N$4))</f>
        <v>35.275924531899157</v>
      </c>
      <c r="Q48" s="61" t="str">
        <f t="shared" si="5"/>
        <v>verificato</v>
      </c>
      <c r="R48" s="22">
        <f t="shared" si="6"/>
        <v>62.992722378391349</v>
      </c>
      <c r="S48" s="61" t="str">
        <f t="shared" si="7"/>
        <v>NON VERIFICATO</v>
      </c>
      <c r="U48" s="96">
        <f t="shared" si="8"/>
        <v>4.3492690551514093</v>
      </c>
      <c r="V48" s="95" t="s">
        <v>52</v>
      </c>
      <c r="W48" s="96">
        <f t="shared" si="9"/>
        <v>490.97990941848286</v>
      </c>
      <c r="X48" s="95" t="s">
        <v>52</v>
      </c>
      <c r="Y48" s="96">
        <f t="shared" si="10"/>
        <v>31.612188246932433</v>
      </c>
      <c r="Z48" s="95" t="s">
        <v>52</v>
      </c>
    </row>
    <row r="49" spans="1:26" x14ac:dyDescent="0.25">
      <c r="A49" s="5" t="s">
        <v>128</v>
      </c>
      <c r="B49" s="5" t="s">
        <v>97</v>
      </c>
      <c r="C49" s="5" t="s">
        <v>101</v>
      </c>
      <c r="D49" s="96">
        <v>-91.852800000000002</v>
      </c>
      <c r="E49" s="96">
        <v>-127.95519999999999</v>
      </c>
      <c r="F49" s="96">
        <v>-24.096000000000004</v>
      </c>
      <c r="G49" s="96">
        <v>-9.8757599999999996</v>
      </c>
      <c r="H49" s="96">
        <v>-10.176880000000001</v>
      </c>
      <c r="I49" s="96">
        <v>-7.6680800000000007</v>
      </c>
      <c r="J49" s="5">
        <f>VLOOKUP(A49,'Caratteristiche Fasce'!$A$4:$C$24,2,)</f>
        <v>1.1200000000000001</v>
      </c>
      <c r="K49" s="5">
        <f>VLOOKUP(A49,'Caratteristiche Fasce'!$A$4:$C$24,3,)</f>
        <v>0.8</v>
      </c>
      <c r="L49" s="5">
        <f>VLOOKUP(A49,'Caratteristiche Fasce'!$A$4:$D$24,4,)</f>
        <v>1</v>
      </c>
      <c r="M49" s="16">
        <f>L49*K49*'Caratteristiche Materiale'!$N$5</f>
        <v>8.6666666666666696</v>
      </c>
      <c r="N49" s="61" t="str">
        <f t="shared" si="3"/>
        <v>NON VERIFICATO</v>
      </c>
      <c r="O49" s="29">
        <f t="shared" si="4"/>
        <v>-114.816</v>
      </c>
      <c r="P49" s="22">
        <f>L49^2*K49*ABS(O49)/2*(1-ABS(O49)/(0.85*'Caratteristiche Materiale'!$N$4))</f>
        <v>35.291605628773112</v>
      </c>
      <c r="Q49" s="61" t="str">
        <f t="shared" si="5"/>
        <v>verificato</v>
      </c>
      <c r="R49" s="22">
        <f t="shared" si="6"/>
        <v>63.02072433709484</v>
      </c>
      <c r="S49" s="61" t="str">
        <f t="shared" si="7"/>
        <v>NON VERIFICATO</v>
      </c>
      <c r="U49" s="96">
        <f t="shared" si="8"/>
        <v>6.7732039547174869</v>
      </c>
      <c r="V49" s="95" t="s">
        <v>52</v>
      </c>
      <c r="W49" s="96">
        <f t="shared" si="9"/>
        <v>460.24044648429737</v>
      </c>
      <c r="X49" s="95" t="s">
        <v>52</v>
      </c>
      <c r="Y49" s="96">
        <f t="shared" si="10"/>
        <v>49.252179151058215</v>
      </c>
      <c r="Z49" s="95" t="s">
        <v>52</v>
      </c>
    </row>
    <row r="50" spans="1:26" x14ac:dyDescent="0.25">
      <c r="A50" s="5" t="s">
        <v>128</v>
      </c>
      <c r="B50" s="5" t="s">
        <v>98</v>
      </c>
      <c r="C50" s="5" t="s">
        <v>101</v>
      </c>
      <c r="D50" s="96">
        <v>-91.852800000000002</v>
      </c>
      <c r="E50" s="96">
        <v>-127.95519999999999</v>
      </c>
      <c r="F50" s="96">
        <v>-24.096000000000004</v>
      </c>
      <c r="G50" s="96">
        <v>-9.8757599999999996</v>
      </c>
      <c r="H50" s="96">
        <v>-10.176880000000001</v>
      </c>
      <c r="I50" s="96">
        <v>-7.6680800000000007</v>
      </c>
      <c r="J50" s="5">
        <f>VLOOKUP(A50,'Caratteristiche Fasce'!$A$4:$C$24,2,)</f>
        <v>1.1200000000000001</v>
      </c>
      <c r="K50" s="5">
        <f>VLOOKUP(A50,'Caratteristiche Fasce'!$A$4:$C$24,3,)</f>
        <v>0.8</v>
      </c>
      <c r="L50" s="5">
        <f>VLOOKUP(A50,'Caratteristiche Fasce'!$A$4:$D$24,4,)</f>
        <v>1</v>
      </c>
      <c r="M50" s="16">
        <f>L50*K50*'Caratteristiche Materiale'!$N$5</f>
        <v>8.6666666666666696</v>
      </c>
      <c r="N50" s="61" t="str">
        <f t="shared" si="3"/>
        <v>NON VERIFICATO</v>
      </c>
      <c r="O50" s="29">
        <f t="shared" si="4"/>
        <v>-114.816</v>
      </c>
      <c r="P50" s="22">
        <f>L50^2*K50*ABS(O50)/2*(1-ABS(O50)/(0.85*'Caratteristiche Materiale'!$N$4))</f>
        <v>35.291605628773112</v>
      </c>
      <c r="Q50" s="61" t="str">
        <f t="shared" si="5"/>
        <v>verificato</v>
      </c>
      <c r="R50" s="22">
        <f t="shared" si="6"/>
        <v>63.02072433709484</v>
      </c>
      <c r="S50" s="61" t="str">
        <f t="shared" si="7"/>
        <v>NON VERIFICATO</v>
      </c>
      <c r="U50" s="96">
        <f t="shared" si="8"/>
        <v>6.7732039547174869</v>
      </c>
      <c r="V50" s="95" t="s">
        <v>52</v>
      </c>
      <c r="W50" s="96">
        <f t="shared" si="9"/>
        <v>460.24044648429737</v>
      </c>
      <c r="X50" s="95" t="s">
        <v>52</v>
      </c>
      <c r="Y50" s="96">
        <f t="shared" si="10"/>
        <v>49.252179151058215</v>
      </c>
      <c r="Z50" s="95" t="s">
        <v>52</v>
      </c>
    </row>
    <row r="51" spans="1:26" x14ac:dyDescent="0.25">
      <c r="A51" s="5" t="s">
        <v>128</v>
      </c>
      <c r="B51" s="5" t="s">
        <v>99</v>
      </c>
      <c r="C51" s="5" t="s">
        <v>101</v>
      </c>
      <c r="D51" s="96">
        <v>-91.852800000000002</v>
      </c>
      <c r="E51" s="96">
        <v>-127.95519999999999</v>
      </c>
      <c r="F51" s="96">
        <v>-24.096000000000004</v>
      </c>
      <c r="G51" s="96">
        <v>-9.8757599999999996</v>
      </c>
      <c r="H51" s="96">
        <v>-10.176880000000001</v>
      </c>
      <c r="I51" s="96">
        <v>-7.6680800000000007</v>
      </c>
      <c r="J51" s="5">
        <f>VLOOKUP(A51,'Caratteristiche Fasce'!$A$4:$C$24,2,)</f>
        <v>1.1200000000000001</v>
      </c>
      <c r="K51" s="5">
        <f>VLOOKUP(A51,'Caratteristiche Fasce'!$A$4:$C$24,3,)</f>
        <v>0.8</v>
      </c>
      <c r="L51" s="5">
        <f>VLOOKUP(A51,'Caratteristiche Fasce'!$A$4:$D$24,4,)</f>
        <v>1</v>
      </c>
      <c r="M51" s="16">
        <f>L51*K51*'Caratteristiche Materiale'!$N$5</f>
        <v>8.6666666666666696</v>
      </c>
      <c r="N51" s="61" t="str">
        <f t="shared" si="3"/>
        <v>NON VERIFICATO</v>
      </c>
      <c r="O51" s="29">
        <f t="shared" si="4"/>
        <v>-114.816</v>
      </c>
      <c r="P51" s="22">
        <f>L51^2*K51*ABS(O51)/2*(1-ABS(O51)/(0.85*'Caratteristiche Materiale'!$N$4))</f>
        <v>35.291605628773112</v>
      </c>
      <c r="Q51" s="61" t="str">
        <f t="shared" si="5"/>
        <v>verificato</v>
      </c>
      <c r="R51" s="22">
        <f t="shared" si="6"/>
        <v>63.02072433709484</v>
      </c>
      <c r="S51" s="61" t="str">
        <f t="shared" si="7"/>
        <v>NON VERIFICATO</v>
      </c>
      <c r="U51" s="96">
        <f t="shared" si="8"/>
        <v>6.7732039547174869</v>
      </c>
      <c r="V51" s="95" t="s">
        <v>52</v>
      </c>
      <c r="W51" s="96">
        <f t="shared" si="9"/>
        <v>460.24044648429737</v>
      </c>
      <c r="X51" s="95" t="s">
        <v>52</v>
      </c>
      <c r="Y51" s="96">
        <f t="shared" si="10"/>
        <v>49.252179151058215</v>
      </c>
      <c r="Z51" s="95" t="s">
        <v>52</v>
      </c>
    </row>
    <row r="52" spans="1:26" x14ac:dyDescent="0.25">
      <c r="A52" s="5" t="s">
        <v>129</v>
      </c>
      <c r="B52" s="5" t="s">
        <v>92</v>
      </c>
      <c r="C52" s="5" t="s">
        <v>101</v>
      </c>
      <c r="D52" s="96">
        <v>-44.181600000000003</v>
      </c>
      <c r="E52" s="96">
        <v>-153.6472</v>
      </c>
      <c r="F52" s="96">
        <v>-10.7416</v>
      </c>
      <c r="G52" s="96">
        <v>-7.7831200000000003</v>
      </c>
      <c r="H52" s="96">
        <v>-9.3675200000000007</v>
      </c>
      <c r="I52" s="96">
        <v>-41.962960000000002</v>
      </c>
      <c r="J52" s="5">
        <f>VLOOKUP(A52,'Caratteristiche Fasce'!$A$4:$C$24,2,)</f>
        <v>1.62</v>
      </c>
      <c r="K52" s="5">
        <f>VLOOKUP(A52,'Caratteristiche Fasce'!$A$4:$C$24,3,)</f>
        <v>0.8</v>
      </c>
      <c r="L52" s="5">
        <f>VLOOKUP(A52,'Caratteristiche Fasce'!$A$4:$D$24,4,)</f>
        <v>1</v>
      </c>
      <c r="M52" s="16">
        <f>L52*K52*'Caratteristiche Materiale'!$N$5</f>
        <v>8.6666666666666696</v>
      </c>
      <c r="N52" s="61" t="str">
        <f t="shared" si="3"/>
        <v>NON VERIFICATO</v>
      </c>
      <c r="O52" s="29">
        <f t="shared" si="4"/>
        <v>-55.227000000000004</v>
      </c>
      <c r="P52" s="22">
        <f>L52^2*K52*ABS(O52)/2*(1-ABS(O52)/(0.85*'Caratteristiche Materiale'!$N$4))</f>
        <v>19.630278430386557</v>
      </c>
      <c r="Q52" s="61" t="str">
        <f t="shared" si="5"/>
        <v>NON VERIFICATO</v>
      </c>
      <c r="R52" s="22">
        <f t="shared" si="6"/>
        <v>24.234911642452538</v>
      </c>
      <c r="S52" s="61" t="str">
        <f t="shared" si="7"/>
        <v>NON VERIFICATO</v>
      </c>
      <c r="U52" s="96">
        <f t="shared" si="8"/>
        <v>5.6406277931954953</v>
      </c>
      <c r="V52" s="95" t="s">
        <v>52</v>
      </c>
      <c r="W52" s="96">
        <f t="shared" si="9"/>
        <v>46.780013684417291</v>
      </c>
      <c r="X52" s="95" t="s">
        <v>52</v>
      </c>
      <c r="Y52" s="96">
        <f t="shared" si="10"/>
        <v>15.773090328006328</v>
      </c>
      <c r="Z52" s="95" t="s">
        <v>52</v>
      </c>
    </row>
    <row r="53" spans="1:26" x14ac:dyDescent="0.25">
      <c r="A53" s="5" t="s">
        <v>129</v>
      </c>
      <c r="B53" s="5" t="s">
        <v>93</v>
      </c>
      <c r="C53" s="5" t="s">
        <v>101</v>
      </c>
      <c r="D53" s="96">
        <v>-65.506399999999999</v>
      </c>
      <c r="E53" s="96">
        <v>-117.5368</v>
      </c>
      <c r="F53" s="96">
        <v>-18.142400000000002</v>
      </c>
      <c r="G53" s="96">
        <v>-12.5792</v>
      </c>
      <c r="H53" s="96">
        <v>-13.613280000000001</v>
      </c>
      <c r="I53" s="96">
        <v>-30.6296</v>
      </c>
      <c r="J53" s="5">
        <f>VLOOKUP(A53,'Caratteristiche Fasce'!$A$4:$C$24,2,)</f>
        <v>1.62</v>
      </c>
      <c r="K53" s="5">
        <f>VLOOKUP(A53,'Caratteristiche Fasce'!$A$4:$C$24,3,)</f>
        <v>0.8</v>
      </c>
      <c r="L53" s="5">
        <f>VLOOKUP(A53,'Caratteristiche Fasce'!$A$4:$D$24,4,)</f>
        <v>1</v>
      </c>
      <c r="M53" s="16">
        <f>L53*K53*'Caratteristiche Materiale'!$N$5</f>
        <v>8.6666666666666696</v>
      </c>
      <c r="N53" s="61" t="str">
        <f t="shared" si="3"/>
        <v>NON VERIFICATO</v>
      </c>
      <c r="O53" s="29">
        <f t="shared" si="4"/>
        <v>-81.882999999999996</v>
      </c>
      <c r="P53" s="22">
        <f>L53^2*K53*ABS(O53)/2*(1-ABS(O53)/(0.85*'Caratteristiche Materiale'!$N$4))</f>
        <v>27.344264990386552</v>
      </c>
      <c r="Q53" s="61" t="str">
        <f t="shared" si="5"/>
        <v>NON VERIFICATO</v>
      </c>
      <c r="R53" s="22">
        <f t="shared" si="6"/>
        <v>33.758351839983398</v>
      </c>
      <c r="S53" s="61" t="str">
        <f t="shared" si="7"/>
        <v>NON VERIFICATO</v>
      </c>
      <c r="U53" s="96">
        <f t="shared" si="8"/>
        <v>7.3735771832027677</v>
      </c>
      <c r="V53" s="95" t="s">
        <v>52</v>
      </c>
      <c r="W53" s="96">
        <f t="shared" si="9"/>
        <v>89.273986569810091</v>
      </c>
      <c r="X53" s="95" t="s">
        <v>52</v>
      </c>
      <c r="Y53" s="96">
        <f t="shared" si="10"/>
        <v>28.721516869596076</v>
      </c>
      <c r="Z53" s="95" t="s">
        <v>52</v>
      </c>
    </row>
    <row r="54" spans="1:26" x14ac:dyDescent="0.25">
      <c r="A54" s="5" t="s">
        <v>129</v>
      </c>
      <c r="B54" s="5" t="s">
        <v>94</v>
      </c>
      <c r="C54" s="5" t="s">
        <v>101</v>
      </c>
      <c r="D54" s="96">
        <v>-44.181600000000003</v>
      </c>
      <c r="E54" s="96">
        <v>-153.6472</v>
      </c>
      <c r="F54" s="96">
        <v>-10.7416</v>
      </c>
      <c r="G54" s="96">
        <v>-7.7831200000000003</v>
      </c>
      <c r="H54" s="96">
        <v>-9.3675200000000007</v>
      </c>
      <c r="I54" s="96">
        <v>-41.962960000000002</v>
      </c>
      <c r="J54" s="5">
        <f>VLOOKUP(A54,'Caratteristiche Fasce'!$A$4:$C$24,2,)</f>
        <v>1.62</v>
      </c>
      <c r="K54" s="5">
        <f>VLOOKUP(A54,'Caratteristiche Fasce'!$A$4:$C$24,3,)</f>
        <v>0.8</v>
      </c>
      <c r="L54" s="5">
        <f>VLOOKUP(A54,'Caratteristiche Fasce'!$A$4:$D$24,4,)</f>
        <v>1</v>
      </c>
      <c r="M54" s="16">
        <f>L54*K54*'Caratteristiche Materiale'!$N$5</f>
        <v>8.6666666666666696</v>
      </c>
      <c r="N54" s="61" t="str">
        <f t="shared" si="3"/>
        <v>NON VERIFICATO</v>
      </c>
      <c r="O54" s="29">
        <f t="shared" si="4"/>
        <v>-55.227000000000004</v>
      </c>
      <c r="P54" s="22">
        <f>L54^2*K54*ABS(O54)/2*(1-ABS(O54)/(0.85*'Caratteristiche Materiale'!$N$4))</f>
        <v>19.630278430386557</v>
      </c>
      <c r="Q54" s="61" t="str">
        <f t="shared" si="5"/>
        <v>NON VERIFICATO</v>
      </c>
      <c r="R54" s="22">
        <f t="shared" si="6"/>
        <v>24.234911642452538</v>
      </c>
      <c r="S54" s="61" t="str">
        <f t="shared" si="7"/>
        <v>NON VERIFICATO</v>
      </c>
      <c r="U54" s="96">
        <f t="shared" si="8"/>
        <v>5.6406277931954953</v>
      </c>
      <c r="V54" s="95" t="s">
        <v>52</v>
      </c>
      <c r="W54" s="96">
        <f t="shared" si="9"/>
        <v>46.780013684417291</v>
      </c>
      <c r="X54" s="95" t="s">
        <v>52</v>
      </c>
      <c r="Y54" s="96">
        <f t="shared" si="10"/>
        <v>15.773090328006328</v>
      </c>
      <c r="Z54" s="95" t="s">
        <v>52</v>
      </c>
    </row>
    <row r="55" spans="1:26" x14ac:dyDescent="0.25">
      <c r="A55" s="5" t="s">
        <v>129</v>
      </c>
      <c r="B55" s="5" t="s">
        <v>95</v>
      </c>
      <c r="C55" s="5" t="s">
        <v>101</v>
      </c>
      <c r="D55" s="96">
        <v>-44.181600000000003</v>
      </c>
      <c r="E55" s="96">
        <v>-153.6472</v>
      </c>
      <c r="F55" s="96">
        <v>-10.7416</v>
      </c>
      <c r="G55" s="96">
        <v>-7.7831200000000003</v>
      </c>
      <c r="H55" s="96">
        <v>-9.3675200000000007</v>
      </c>
      <c r="I55" s="96">
        <v>-41.962960000000002</v>
      </c>
      <c r="J55" s="5">
        <f>VLOOKUP(A55,'Caratteristiche Fasce'!$A$4:$C$24,2,)</f>
        <v>1.62</v>
      </c>
      <c r="K55" s="5">
        <f>VLOOKUP(A55,'Caratteristiche Fasce'!$A$4:$C$24,3,)</f>
        <v>0.8</v>
      </c>
      <c r="L55" s="5">
        <f>VLOOKUP(A55,'Caratteristiche Fasce'!$A$4:$D$24,4,)</f>
        <v>1</v>
      </c>
      <c r="M55" s="16">
        <f>L55*K55*'Caratteristiche Materiale'!$N$5</f>
        <v>8.6666666666666696</v>
      </c>
      <c r="N55" s="61" t="str">
        <f t="shared" si="3"/>
        <v>NON VERIFICATO</v>
      </c>
      <c r="O55" s="29">
        <f t="shared" si="4"/>
        <v>-55.227000000000004</v>
      </c>
      <c r="P55" s="22">
        <f>L55^2*K55*ABS(O55)/2*(1-ABS(O55)/(0.85*'Caratteristiche Materiale'!$N$4))</f>
        <v>19.630278430386557</v>
      </c>
      <c r="Q55" s="61" t="str">
        <f t="shared" si="5"/>
        <v>NON VERIFICATO</v>
      </c>
      <c r="R55" s="22">
        <f t="shared" si="6"/>
        <v>24.234911642452538</v>
      </c>
      <c r="S55" s="61" t="str">
        <f t="shared" si="7"/>
        <v>NON VERIFICATO</v>
      </c>
      <c r="U55" s="96">
        <f t="shared" si="8"/>
        <v>5.6406277931954953</v>
      </c>
      <c r="V55" s="95" t="s">
        <v>52</v>
      </c>
      <c r="W55" s="96">
        <f t="shared" si="9"/>
        <v>46.780013684417291</v>
      </c>
      <c r="X55" s="95" t="s">
        <v>52</v>
      </c>
      <c r="Y55" s="96">
        <f t="shared" si="10"/>
        <v>15.773090328006328</v>
      </c>
      <c r="Z55" s="95" t="s">
        <v>52</v>
      </c>
    </row>
    <row r="56" spans="1:26" x14ac:dyDescent="0.25">
      <c r="A56" s="5" t="s">
        <v>129</v>
      </c>
      <c r="B56" s="5" t="s">
        <v>96</v>
      </c>
      <c r="C56" s="5" t="s">
        <v>101</v>
      </c>
      <c r="D56" s="96">
        <v>-44.181600000000003</v>
      </c>
      <c r="E56" s="96">
        <v>-153.6472</v>
      </c>
      <c r="F56" s="96">
        <v>-10.7416</v>
      </c>
      <c r="G56" s="96">
        <v>-7.7831200000000003</v>
      </c>
      <c r="H56" s="96">
        <v>-9.3675200000000007</v>
      </c>
      <c r="I56" s="96">
        <v>-41.962960000000002</v>
      </c>
      <c r="J56" s="5">
        <f>VLOOKUP(A56,'Caratteristiche Fasce'!$A$4:$C$24,2,)</f>
        <v>1.62</v>
      </c>
      <c r="K56" s="5">
        <f>VLOOKUP(A56,'Caratteristiche Fasce'!$A$4:$C$24,3,)</f>
        <v>0.8</v>
      </c>
      <c r="L56" s="5">
        <f>VLOOKUP(A56,'Caratteristiche Fasce'!$A$4:$D$24,4,)</f>
        <v>1</v>
      </c>
      <c r="M56" s="16">
        <f>L56*K56*'Caratteristiche Materiale'!$N$5</f>
        <v>8.6666666666666696</v>
      </c>
      <c r="N56" s="61" t="str">
        <f t="shared" si="3"/>
        <v>NON VERIFICATO</v>
      </c>
      <c r="O56" s="29">
        <f t="shared" si="4"/>
        <v>-55.227000000000004</v>
      </c>
      <c r="P56" s="22">
        <f>L56^2*K56*ABS(O56)/2*(1-ABS(O56)/(0.85*'Caratteristiche Materiale'!$N$4))</f>
        <v>19.630278430386557</v>
      </c>
      <c r="Q56" s="61" t="str">
        <f t="shared" si="5"/>
        <v>NON VERIFICATO</v>
      </c>
      <c r="R56" s="22">
        <f t="shared" si="6"/>
        <v>24.234911642452538</v>
      </c>
      <c r="S56" s="61" t="str">
        <f t="shared" si="7"/>
        <v>NON VERIFICATO</v>
      </c>
      <c r="U56" s="96">
        <f t="shared" si="8"/>
        <v>5.6406277931954953</v>
      </c>
      <c r="V56" s="95" t="s">
        <v>52</v>
      </c>
      <c r="W56" s="96">
        <f t="shared" si="9"/>
        <v>46.780013684417291</v>
      </c>
      <c r="X56" s="95" t="s">
        <v>52</v>
      </c>
      <c r="Y56" s="96">
        <f t="shared" si="10"/>
        <v>15.773090328006328</v>
      </c>
      <c r="Z56" s="95" t="s">
        <v>52</v>
      </c>
    </row>
    <row r="57" spans="1:26" x14ac:dyDescent="0.25">
      <c r="A57" s="5" t="s">
        <v>129</v>
      </c>
      <c r="B57" s="5" t="s">
        <v>97</v>
      </c>
      <c r="C57" s="5" t="s">
        <v>101</v>
      </c>
      <c r="D57" s="96">
        <v>-65.506399999999999</v>
      </c>
      <c r="E57" s="96">
        <v>-117.5368</v>
      </c>
      <c r="F57" s="96">
        <v>-18.142400000000002</v>
      </c>
      <c r="G57" s="96">
        <v>-12.5792</v>
      </c>
      <c r="H57" s="96">
        <v>-13.613280000000001</v>
      </c>
      <c r="I57" s="96">
        <v>-30.6296</v>
      </c>
      <c r="J57" s="5">
        <f>VLOOKUP(A57,'Caratteristiche Fasce'!$A$4:$C$24,2,)</f>
        <v>1.62</v>
      </c>
      <c r="K57" s="5">
        <f>VLOOKUP(A57,'Caratteristiche Fasce'!$A$4:$C$24,3,)</f>
        <v>0.8</v>
      </c>
      <c r="L57" s="5">
        <f>VLOOKUP(A57,'Caratteristiche Fasce'!$A$4:$D$24,4,)</f>
        <v>1</v>
      </c>
      <c r="M57" s="16">
        <f>L57*K57*'Caratteristiche Materiale'!$N$5</f>
        <v>8.6666666666666696</v>
      </c>
      <c r="N57" s="61" t="str">
        <f t="shared" si="3"/>
        <v>NON VERIFICATO</v>
      </c>
      <c r="O57" s="29">
        <f t="shared" si="4"/>
        <v>-81.882999999999996</v>
      </c>
      <c r="P57" s="22">
        <f>L57^2*K57*ABS(O57)/2*(1-ABS(O57)/(0.85*'Caratteristiche Materiale'!$N$4))</f>
        <v>27.344264990386552</v>
      </c>
      <c r="Q57" s="61" t="str">
        <f t="shared" si="5"/>
        <v>NON VERIFICATO</v>
      </c>
      <c r="R57" s="22">
        <f t="shared" si="6"/>
        <v>33.758351839983398</v>
      </c>
      <c r="S57" s="61" t="str">
        <f t="shared" si="7"/>
        <v>NON VERIFICATO</v>
      </c>
      <c r="U57" s="96">
        <f t="shared" si="8"/>
        <v>7.3735771832027677</v>
      </c>
      <c r="V57" s="95" t="s">
        <v>52</v>
      </c>
      <c r="W57" s="96">
        <f t="shared" si="9"/>
        <v>89.273986569810091</v>
      </c>
      <c r="X57" s="95" t="s">
        <v>52</v>
      </c>
      <c r="Y57" s="96">
        <f t="shared" si="10"/>
        <v>28.721516869596076</v>
      </c>
      <c r="Z57" s="95" t="s">
        <v>52</v>
      </c>
    </row>
    <row r="58" spans="1:26" x14ac:dyDescent="0.25">
      <c r="A58" s="5" t="s">
        <v>129</v>
      </c>
      <c r="B58" s="5" t="s">
        <v>98</v>
      </c>
      <c r="C58" s="5" t="s">
        <v>101</v>
      </c>
      <c r="D58" s="96">
        <v>-65.506399999999999</v>
      </c>
      <c r="E58" s="96">
        <v>-117.5368</v>
      </c>
      <c r="F58" s="96">
        <v>-18.142400000000002</v>
      </c>
      <c r="G58" s="96">
        <v>-12.5792</v>
      </c>
      <c r="H58" s="96">
        <v>-13.613280000000001</v>
      </c>
      <c r="I58" s="96">
        <v>-30.6296</v>
      </c>
      <c r="J58" s="5">
        <f>VLOOKUP(A58,'Caratteristiche Fasce'!$A$4:$C$24,2,)</f>
        <v>1.62</v>
      </c>
      <c r="K58" s="5">
        <f>VLOOKUP(A58,'Caratteristiche Fasce'!$A$4:$C$24,3,)</f>
        <v>0.8</v>
      </c>
      <c r="L58" s="5">
        <f>VLOOKUP(A58,'Caratteristiche Fasce'!$A$4:$D$24,4,)</f>
        <v>1</v>
      </c>
      <c r="M58" s="16">
        <f>L58*K58*'Caratteristiche Materiale'!$N$5</f>
        <v>8.6666666666666696</v>
      </c>
      <c r="N58" s="61" t="str">
        <f t="shared" si="3"/>
        <v>NON VERIFICATO</v>
      </c>
      <c r="O58" s="29">
        <f t="shared" si="4"/>
        <v>-81.882999999999996</v>
      </c>
      <c r="P58" s="22">
        <f>L58^2*K58*ABS(O58)/2*(1-ABS(O58)/(0.85*'Caratteristiche Materiale'!$N$4))</f>
        <v>27.344264990386552</v>
      </c>
      <c r="Q58" s="61" t="str">
        <f t="shared" si="5"/>
        <v>NON VERIFICATO</v>
      </c>
      <c r="R58" s="22">
        <f t="shared" si="6"/>
        <v>33.758351839983398</v>
      </c>
      <c r="S58" s="61" t="str">
        <f t="shared" si="7"/>
        <v>NON VERIFICATO</v>
      </c>
      <c r="U58" s="96">
        <f t="shared" si="8"/>
        <v>7.3735771832027677</v>
      </c>
      <c r="V58" s="95" t="s">
        <v>52</v>
      </c>
      <c r="W58" s="96">
        <f t="shared" si="9"/>
        <v>89.273986569810091</v>
      </c>
      <c r="X58" s="95" t="s">
        <v>52</v>
      </c>
      <c r="Y58" s="96">
        <f t="shared" si="10"/>
        <v>28.721516869596076</v>
      </c>
      <c r="Z58" s="95" t="s">
        <v>52</v>
      </c>
    </row>
    <row r="59" spans="1:26" x14ac:dyDescent="0.25">
      <c r="A59" s="5" t="s">
        <v>129</v>
      </c>
      <c r="B59" s="5" t="s">
        <v>99</v>
      </c>
      <c r="C59" s="5" t="s">
        <v>101</v>
      </c>
      <c r="D59" s="96">
        <v>-65.506399999999999</v>
      </c>
      <c r="E59" s="96">
        <v>-117.5368</v>
      </c>
      <c r="F59" s="96">
        <v>-18.142400000000002</v>
      </c>
      <c r="G59" s="96">
        <v>-12.5792</v>
      </c>
      <c r="H59" s="96">
        <v>-13.613280000000001</v>
      </c>
      <c r="I59" s="96">
        <v>-30.6296</v>
      </c>
      <c r="J59" s="5">
        <f>VLOOKUP(A59,'Caratteristiche Fasce'!$A$4:$C$24,2,)</f>
        <v>1.62</v>
      </c>
      <c r="K59" s="5">
        <f>VLOOKUP(A59,'Caratteristiche Fasce'!$A$4:$C$24,3,)</f>
        <v>0.8</v>
      </c>
      <c r="L59" s="5">
        <f>VLOOKUP(A59,'Caratteristiche Fasce'!$A$4:$D$24,4,)</f>
        <v>1</v>
      </c>
      <c r="M59" s="16">
        <f>L59*K59*'Caratteristiche Materiale'!$N$5</f>
        <v>8.6666666666666696</v>
      </c>
      <c r="N59" s="61" t="str">
        <f t="shared" si="3"/>
        <v>NON VERIFICATO</v>
      </c>
      <c r="O59" s="29">
        <f t="shared" si="4"/>
        <v>-81.882999999999996</v>
      </c>
      <c r="P59" s="22">
        <f>L59^2*K59*ABS(O59)/2*(1-ABS(O59)/(0.85*'Caratteristiche Materiale'!$N$4))</f>
        <v>27.344264990386552</v>
      </c>
      <c r="Q59" s="61" t="str">
        <f t="shared" si="5"/>
        <v>NON VERIFICATO</v>
      </c>
      <c r="R59" s="22">
        <f t="shared" si="6"/>
        <v>33.758351839983398</v>
      </c>
      <c r="S59" s="61" t="str">
        <f t="shared" si="7"/>
        <v>NON VERIFICATO</v>
      </c>
      <c r="U59" s="96">
        <f t="shared" si="8"/>
        <v>7.3735771832027677</v>
      </c>
      <c r="V59" s="95" t="s">
        <v>52</v>
      </c>
      <c r="W59" s="96">
        <f t="shared" si="9"/>
        <v>89.273986569810091</v>
      </c>
      <c r="X59" s="95" t="s">
        <v>52</v>
      </c>
      <c r="Y59" s="96">
        <f t="shared" si="10"/>
        <v>28.721516869596076</v>
      </c>
      <c r="Z59" s="95" t="s">
        <v>52</v>
      </c>
    </row>
    <row r="60" spans="1:26" x14ac:dyDescent="0.25">
      <c r="A60" s="5" t="s">
        <v>130</v>
      </c>
      <c r="B60" s="5" t="s">
        <v>92</v>
      </c>
      <c r="C60" s="5" t="s">
        <v>101</v>
      </c>
      <c r="D60" s="96">
        <v>-57.68</v>
      </c>
      <c r="E60" s="96">
        <v>-256.89679999999998</v>
      </c>
      <c r="F60" s="96">
        <v>-11.909600000000001</v>
      </c>
      <c r="G60" s="96">
        <v>-5.9856800000000003</v>
      </c>
      <c r="H60" s="96">
        <v>-25.440240000000003</v>
      </c>
      <c r="I60" s="96">
        <v>-107.57504</v>
      </c>
      <c r="J60" s="5">
        <f>VLOOKUP(A60,'Caratteristiche Fasce'!$A$4:$C$24,2,)</f>
        <v>1.84</v>
      </c>
      <c r="K60" s="5">
        <f>VLOOKUP(A60,'Caratteristiche Fasce'!$A$4:$C$24,3,)</f>
        <v>0.8</v>
      </c>
      <c r="L60" s="5">
        <f>VLOOKUP(A60,'Caratteristiche Fasce'!$A$4:$D$24,4,)</f>
        <v>1.8</v>
      </c>
      <c r="M60" s="16">
        <f>L60*K60*'Caratteristiche Materiale'!$N$5</f>
        <v>15.600000000000005</v>
      </c>
      <c r="N60" s="61" t="str">
        <f t="shared" si="3"/>
        <v>NON VERIFICATO</v>
      </c>
      <c r="O60" s="29">
        <f t="shared" si="4"/>
        <v>-40.05555555555555</v>
      </c>
      <c r="P60" s="22">
        <f>L60^2*K60*ABS(O60)/2*(1-ABS(O60)/(0.85*'Caratteristiche Materiale'!$N$4))</f>
        <v>47.71832470588236</v>
      </c>
      <c r="Q60" s="61" t="str">
        <f t="shared" si="5"/>
        <v>NON VERIFICATO</v>
      </c>
      <c r="R60" s="22">
        <f t="shared" si="6"/>
        <v>51.8677442455243</v>
      </c>
      <c r="S60" s="61" t="str">
        <f t="shared" si="7"/>
        <v>NON VERIFICATO</v>
      </c>
      <c r="U60" s="96">
        <f t="shared" si="8"/>
        <v>6.0724773527735678</v>
      </c>
      <c r="V60" s="95" t="s">
        <v>52</v>
      </c>
      <c r="W60" s="96">
        <f t="shared" si="9"/>
        <v>44.35817519183108</v>
      </c>
      <c r="X60" s="95" t="s">
        <v>52</v>
      </c>
      <c r="Y60" s="96">
        <f t="shared" si="10"/>
        <v>20.19010911989729</v>
      </c>
      <c r="Z60" s="95" t="s">
        <v>52</v>
      </c>
    </row>
    <row r="61" spans="1:26" x14ac:dyDescent="0.25">
      <c r="A61" s="5" t="s">
        <v>130</v>
      </c>
      <c r="B61" s="5" t="s">
        <v>93</v>
      </c>
      <c r="C61" s="5" t="s">
        <v>101</v>
      </c>
      <c r="D61" s="96">
        <v>-87.395200000000003</v>
      </c>
      <c r="E61" s="96">
        <v>-196.79600000000002</v>
      </c>
      <c r="F61" s="96">
        <v>-12.4968</v>
      </c>
      <c r="G61" s="96">
        <v>-8.562240000000001</v>
      </c>
      <c r="H61" s="96">
        <v>-42.841280000000005</v>
      </c>
      <c r="I61" s="96">
        <v>-85.014880000000005</v>
      </c>
      <c r="J61" s="5">
        <f>VLOOKUP(A61,'Caratteristiche Fasce'!$A$4:$C$24,2,)</f>
        <v>1.84</v>
      </c>
      <c r="K61" s="5">
        <f>VLOOKUP(A61,'Caratteristiche Fasce'!$A$4:$C$24,3,)</f>
        <v>0.8</v>
      </c>
      <c r="L61" s="5">
        <f>VLOOKUP(A61,'Caratteristiche Fasce'!$A$4:$D$24,4,)</f>
        <v>1.8</v>
      </c>
      <c r="M61" s="16">
        <f>L61*K61*'Caratteristiche Materiale'!$N$5</f>
        <v>15.600000000000005</v>
      </c>
      <c r="N61" s="61" t="str">
        <f t="shared" si="3"/>
        <v>NON VERIFICATO</v>
      </c>
      <c r="O61" s="29">
        <f t="shared" si="4"/>
        <v>-60.691111111111105</v>
      </c>
      <c r="P61" s="22">
        <f>L61^2*K61*ABS(O61)/2*(1-ABS(O61)/(0.85*'Caratteristiche Materiale'!$N$4))</f>
        <v>69.028048508773111</v>
      </c>
      <c r="Q61" s="61" t="str">
        <f t="shared" si="5"/>
        <v>NON VERIFICATO</v>
      </c>
      <c r="R61" s="22">
        <f t="shared" si="6"/>
        <v>75.030487509535988</v>
      </c>
      <c r="S61" s="61" t="str">
        <f t="shared" si="7"/>
        <v>NON VERIFICATO</v>
      </c>
      <c r="U61" s="96">
        <f t="shared" si="8"/>
        <v>7.9269903859834567</v>
      </c>
      <c r="V61" s="95" t="s">
        <v>52</v>
      </c>
      <c r="W61" s="96">
        <f t="shared" si="9"/>
        <v>81.195254888053839</v>
      </c>
      <c r="X61" s="95" t="s">
        <v>52</v>
      </c>
      <c r="Y61" s="96">
        <f t="shared" si="10"/>
        <v>38.126022637419446</v>
      </c>
      <c r="Z61" s="95" t="s">
        <v>52</v>
      </c>
    </row>
    <row r="62" spans="1:26" x14ac:dyDescent="0.25">
      <c r="A62" s="5" t="s">
        <v>130</v>
      </c>
      <c r="B62" s="5" t="s">
        <v>94</v>
      </c>
      <c r="C62" s="5" t="s">
        <v>101</v>
      </c>
      <c r="D62" s="96">
        <v>-57.68</v>
      </c>
      <c r="E62" s="96">
        <v>-256.89679999999998</v>
      </c>
      <c r="F62" s="96">
        <v>-11.909600000000001</v>
      </c>
      <c r="G62" s="96">
        <v>-5.9856800000000003</v>
      </c>
      <c r="H62" s="96">
        <v>-25.440240000000003</v>
      </c>
      <c r="I62" s="96">
        <v>-107.57504</v>
      </c>
      <c r="J62" s="5">
        <f>VLOOKUP(A62,'Caratteristiche Fasce'!$A$4:$C$24,2,)</f>
        <v>1.84</v>
      </c>
      <c r="K62" s="5">
        <f>VLOOKUP(A62,'Caratteristiche Fasce'!$A$4:$C$24,3,)</f>
        <v>0.8</v>
      </c>
      <c r="L62" s="5">
        <f>VLOOKUP(A62,'Caratteristiche Fasce'!$A$4:$D$24,4,)</f>
        <v>1.8</v>
      </c>
      <c r="M62" s="16">
        <f>L62*K62*'Caratteristiche Materiale'!$N$5</f>
        <v>15.600000000000005</v>
      </c>
      <c r="N62" s="61" t="str">
        <f t="shared" si="3"/>
        <v>NON VERIFICATO</v>
      </c>
      <c r="O62" s="29">
        <f t="shared" si="4"/>
        <v>-40.05555555555555</v>
      </c>
      <c r="P62" s="22">
        <f>L62^2*K62*ABS(O62)/2*(1-ABS(O62)/(0.85*'Caratteristiche Materiale'!$N$4))</f>
        <v>47.71832470588236</v>
      </c>
      <c r="Q62" s="61" t="str">
        <f t="shared" si="5"/>
        <v>NON VERIFICATO</v>
      </c>
      <c r="R62" s="22">
        <f t="shared" si="6"/>
        <v>51.8677442455243</v>
      </c>
      <c r="S62" s="61" t="str">
        <f t="shared" si="7"/>
        <v>NON VERIFICATO</v>
      </c>
      <c r="U62" s="96">
        <f t="shared" si="8"/>
        <v>6.0724773527735678</v>
      </c>
      <c r="V62" s="95" t="s">
        <v>52</v>
      </c>
      <c r="W62" s="96">
        <f t="shared" si="9"/>
        <v>44.35817519183108</v>
      </c>
      <c r="X62" s="95" t="s">
        <v>52</v>
      </c>
      <c r="Y62" s="96">
        <f t="shared" si="10"/>
        <v>20.19010911989729</v>
      </c>
      <c r="Z62" s="95" t="s">
        <v>52</v>
      </c>
    </row>
    <row r="63" spans="1:26" x14ac:dyDescent="0.25">
      <c r="A63" s="5" t="s">
        <v>130</v>
      </c>
      <c r="B63" s="5" t="s">
        <v>95</v>
      </c>
      <c r="C63" s="5" t="s">
        <v>101</v>
      </c>
      <c r="D63" s="96">
        <v>-57.68</v>
      </c>
      <c r="E63" s="96">
        <v>-256.89679999999998</v>
      </c>
      <c r="F63" s="96">
        <v>-11.909600000000001</v>
      </c>
      <c r="G63" s="96">
        <v>-5.9856800000000003</v>
      </c>
      <c r="H63" s="96">
        <v>-25.440240000000003</v>
      </c>
      <c r="I63" s="96">
        <v>-107.57504</v>
      </c>
      <c r="J63" s="5">
        <f>VLOOKUP(A63,'Caratteristiche Fasce'!$A$4:$C$24,2,)</f>
        <v>1.84</v>
      </c>
      <c r="K63" s="5">
        <f>VLOOKUP(A63,'Caratteristiche Fasce'!$A$4:$C$24,3,)</f>
        <v>0.8</v>
      </c>
      <c r="L63" s="5">
        <f>VLOOKUP(A63,'Caratteristiche Fasce'!$A$4:$D$24,4,)</f>
        <v>1.8</v>
      </c>
      <c r="M63" s="16">
        <f>L63*K63*'Caratteristiche Materiale'!$N$5</f>
        <v>15.600000000000005</v>
      </c>
      <c r="N63" s="61" t="str">
        <f t="shared" si="3"/>
        <v>NON VERIFICATO</v>
      </c>
      <c r="O63" s="29">
        <f t="shared" si="4"/>
        <v>-40.05555555555555</v>
      </c>
      <c r="P63" s="22">
        <f>L63^2*K63*ABS(O63)/2*(1-ABS(O63)/(0.85*'Caratteristiche Materiale'!$N$4))</f>
        <v>47.71832470588236</v>
      </c>
      <c r="Q63" s="61" t="str">
        <f t="shared" si="5"/>
        <v>NON VERIFICATO</v>
      </c>
      <c r="R63" s="22">
        <f t="shared" si="6"/>
        <v>51.8677442455243</v>
      </c>
      <c r="S63" s="61" t="str">
        <f t="shared" si="7"/>
        <v>NON VERIFICATO</v>
      </c>
      <c r="U63" s="96">
        <f t="shared" si="8"/>
        <v>6.0724773527735678</v>
      </c>
      <c r="V63" s="95" t="s">
        <v>52</v>
      </c>
      <c r="W63" s="96">
        <f t="shared" si="9"/>
        <v>44.35817519183108</v>
      </c>
      <c r="X63" s="95" t="s">
        <v>52</v>
      </c>
      <c r="Y63" s="96">
        <f t="shared" si="10"/>
        <v>20.19010911989729</v>
      </c>
      <c r="Z63" s="95" t="s">
        <v>52</v>
      </c>
    </row>
    <row r="64" spans="1:26" x14ac:dyDescent="0.25">
      <c r="A64" s="5" t="s">
        <v>130</v>
      </c>
      <c r="B64" s="5" t="s">
        <v>96</v>
      </c>
      <c r="C64" s="5" t="s">
        <v>101</v>
      </c>
      <c r="D64" s="96">
        <v>-57.68</v>
      </c>
      <c r="E64" s="96">
        <v>-256.89679999999998</v>
      </c>
      <c r="F64" s="96">
        <v>-11.909600000000001</v>
      </c>
      <c r="G64" s="96">
        <v>-5.9856800000000003</v>
      </c>
      <c r="H64" s="96">
        <v>-25.440240000000003</v>
      </c>
      <c r="I64" s="96">
        <v>-107.57504</v>
      </c>
      <c r="J64" s="5">
        <f>VLOOKUP(A64,'Caratteristiche Fasce'!$A$4:$C$24,2,)</f>
        <v>1.84</v>
      </c>
      <c r="K64" s="5">
        <f>VLOOKUP(A64,'Caratteristiche Fasce'!$A$4:$C$24,3,)</f>
        <v>0.8</v>
      </c>
      <c r="L64" s="5">
        <f>VLOOKUP(A64,'Caratteristiche Fasce'!$A$4:$D$24,4,)</f>
        <v>1.8</v>
      </c>
      <c r="M64" s="16">
        <f>L64*K64*'Caratteristiche Materiale'!$N$5</f>
        <v>15.600000000000005</v>
      </c>
      <c r="N64" s="61" t="str">
        <f t="shared" si="3"/>
        <v>NON VERIFICATO</v>
      </c>
      <c r="O64" s="29">
        <f t="shared" si="4"/>
        <v>-40.05555555555555</v>
      </c>
      <c r="P64" s="22">
        <f>L64^2*K64*ABS(O64)/2*(1-ABS(O64)/(0.85*'Caratteristiche Materiale'!$N$4))</f>
        <v>47.71832470588236</v>
      </c>
      <c r="Q64" s="61" t="str">
        <f t="shared" si="5"/>
        <v>NON VERIFICATO</v>
      </c>
      <c r="R64" s="22">
        <f t="shared" si="6"/>
        <v>51.8677442455243</v>
      </c>
      <c r="S64" s="61" t="str">
        <f t="shared" si="7"/>
        <v>NON VERIFICATO</v>
      </c>
      <c r="U64" s="96">
        <f t="shared" si="8"/>
        <v>6.0724773527735678</v>
      </c>
      <c r="V64" s="95" t="s">
        <v>52</v>
      </c>
      <c r="W64" s="96">
        <f t="shared" si="9"/>
        <v>44.35817519183108</v>
      </c>
      <c r="X64" s="95" t="s">
        <v>52</v>
      </c>
      <c r="Y64" s="96">
        <f t="shared" si="10"/>
        <v>20.19010911989729</v>
      </c>
      <c r="Z64" s="95" t="s">
        <v>52</v>
      </c>
    </row>
    <row r="65" spans="1:26" x14ac:dyDescent="0.25">
      <c r="A65" s="5" t="s">
        <v>130</v>
      </c>
      <c r="B65" s="5" t="s">
        <v>97</v>
      </c>
      <c r="C65" s="5" t="s">
        <v>101</v>
      </c>
      <c r="D65" s="96">
        <v>-87.395200000000003</v>
      </c>
      <c r="E65" s="96">
        <v>-196.79600000000002</v>
      </c>
      <c r="F65" s="96">
        <v>-12.4968</v>
      </c>
      <c r="G65" s="96">
        <v>-8.562240000000001</v>
      </c>
      <c r="H65" s="96">
        <v>-42.841280000000005</v>
      </c>
      <c r="I65" s="96">
        <v>-85.014880000000005</v>
      </c>
      <c r="J65" s="5">
        <f>VLOOKUP(A65,'Caratteristiche Fasce'!$A$4:$C$24,2,)</f>
        <v>1.84</v>
      </c>
      <c r="K65" s="5">
        <f>VLOOKUP(A65,'Caratteristiche Fasce'!$A$4:$C$24,3,)</f>
        <v>0.8</v>
      </c>
      <c r="L65" s="5">
        <f>VLOOKUP(A65,'Caratteristiche Fasce'!$A$4:$D$24,4,)</f>
        <v>1.8</v>
      </c>
      <c r="M65" s="16">
        <f>L65*K65*'Caratteristiche Materiale'!$N$5</f>
        <v>15.600000000000005</v>
      </c>
      <c r="N65" s="61" t="str">
        <f t="shared" si="3"/>
        <v>NON VERIFICATO</v>
      </c>
      <c r="O65" s="29">
        <f t="shared" si="4"/>
        <v>-60.691111111111105</v>
      </c>
      <c r="P65" s="22">
        <f>L65^2*K65*ABS(O65)/2*(1-ABS(O65)/(0.85*'Caratteristiche Materiale'!$N$4))</f>
        <v>69.028048508773111</v>
      </c>
      <c r="Q65" s="61" t="str">
        <f t="shared" si="5"/>
        <v>NON VERIFICATO</v>
      </c>
      <c r="R65" s="22">
        <f t="shared" si="6"/>
        <v>75.030487509535988</v>
      </c>
      <c r="S65" s="61" t="str">
        <f t="shared" si="7"/>
        <v>NON VERIFICATO</v>
      </c>
      <c r="U65" s="96">
        <f t="shared" si="8"/>
        <v>7.9269903859834567</v>
      </c>
      <c r="V65" s="95" t="s">
        <v>52</v>
      </c>
      <c r="W65" s="96">
        <f t="shared" si="9"/>
        <v>81.195254888053839</v>
      </c>
      <c r="X65" s="95" t="s">
        <v>52</v>
      </c>
      <c r="Y65" s="96">
        <f t="shared" si="10"/>
        <v>38.126022637419446</v>
      </c>
      <c r="Z65" s="95" t="s">
        <v>52</v>
      </c>
    </row>
    <row r="66" spans="1:26" x14ac:dyDescent="0.25">
      <c r="A66" s="5" t="s">
        <v>130</v>
      </c>
      <c r="B66" s="5" t="s">
        <v>98</v>
      </c>
      <c r="C66" s="5" t="s">
        <v>101</v>
      </c>
      <c r="D66" s="96">
        <v>-87.395200000000003</v>
      </c>
      <c r="E66" s="96">
        <v>-196.79600000000002</v>
      </c>
      <c r="F66" s="96">
        <v>-12.4968</v>
      </c>
      <c r="G66" s="96">
        <v>-8.562240000000001</v>
      </c>
      <c r="H66" s="96">
        <v>-42.841280000000005</v>
      </c>
      <c r="I66" s="96">
        <v>-85.014880000000005</v>
      </c>
      <c r="J66" s="5">
        <f>VLOOKUP(A66,'Caratteristiche Fasce'!$A$4:$C$24,2,)</f>
        <v>1.84</v>
      </c>
      <c r="K66" s="5">
        <f>VLOOKUP(A66,'Caratteristiche Fasce'!$A$4:$C$24,3,)</f>
        <v>0.8</v>
      </c>
      <c r="L66" s="5">
        <f>VLOOKUP(A66,'Caratteristiche Fasce'!$A$4:$D$24,4,)</f>
        <v>1.8</v>
      </c>
      <c r="M66" s="16">
        <f>L66*K66*'Caratteristiche Materiale'!$N$5</f>
        <v>15.600000000000005</v>
      </c>
      <c r="N66" s="61" t="str">
        <f t="shared" si="3"/>
        <v>NON VERIFICATO</v>
      </c>
      <c r="O66" s="29">
        <f t="shared" si="4"/>
        <v>-60.691111111111105</v>
      </c>
      <c r="P66" s="22">
        <f>L66^2*K66*ABS(O66)/2*(1-ABS(O66)/(0.85*'Caratteristiche Materiale'!$N$4))</f>
        <v>69.028048508773111</v>
      </c>
      <c r="Q66" s="61" t="str">
        <f t="shared" si="5"/>
        <v>NON VERIFICATO</v>
      </c>
      <c r="R66" s="22">
        <f t="shared" si="6"/>
        <v>75.030487509535988</v>
      </c>
      <c r="S66" s="61" t="str">
        <f t="shared" si="7"/>
        <v>NON VERIFICATO</v>
      </c>
      <c r="U66" s="96">
        <f t="shared" si="8"/>
        <v>7.9269903859834567</v>
      </c>
      <c r="V66" s="95" t="s">
        <v>52</v>
      </c>
      <c r="W66" s="96">
        <f t="shared" si="9"/>
        <v>81.195254888053839</v>
      </c>
      <c r="X66" s="95" t="s">
        <v>52</v>
      </c>
      <c r="Y66" s="96">
        <f t="shared" si="10"/>
        <v>38.126022637419446</v>
      </c>
      <c r="Z66" s="95" t="s">
        <v>52</v>
      </c>
    </row>
    <row r="67" spans="1:26" x14ac:dyDescent="0.25">
      <c r="A67" s="5" t="s">
        <v>130</v>
      </c>
      <c r="B67" s="5" t="s">
        <v>99</v>
      </c>
      <c r="C67" s="5" t="s">
        <v>101</v>
      </c>
      <c r="D67" s="96">
        <v>-87.395200000000003</v>
      </c>
      <c r="E67" s="96">
        <v>-196.79600000000002</v>
      </c>
      <c r="F67" s="96">
        <v>-12.4968</v>
      </c>
      <c r="G67" s="96">
        <v>-8.562240000000001</v>
      </c>
      <c r="H67" s="96">
        <v>-42.841280000000005</v>
      </c>
      <c r="I67" s="96">
        <v>-85.014880000000005</v>
      </c>
      <c r="J67" s="5">
        <f>VLOOKUP(A67,'Caratteristiche Fasce'!$A$4:$C$24,2,)</f>
        <v>1.84</v>
      </c>
      <c r="K67" s="5">
        <f>VLOOKUP(A67,'Caratteristiche Fasce'!$A$4:$C$24,3,)</f>
        <v>0.8</v>
      </c>
      <c r="L67" s="5">
        <f>VLOOKUP(A67,'Caratteristiche Fasce'!$A$4:$D$24,4,)</f>
        <v>1.8</v>
      </c>
      <c r="M67" s="16">
        <f>L67*K67*'Caratteristiche Materiale'!$N$5</f>
        <v>15.600000000000005</v>
      </c>
      <c r="N67" s="61" t="str">
        <f t="shared" si="3"/>
        <v>NON VERIFICATO</v>
      </c>
      <c r="O67" s="29">
        <f t="shared" si="4"/>
        <v>-60.691111111111105</v>
      </c>
      <c r="P67" s="22">
        <f>L67^2*K67*ABS(O67)/2*(1-ABS(O67)/(0.85*'Caratteristiche Materiale'!$N$4))</f>
        <v>69.028048508773111</v>
      </c>
      <c r="Q67" s="61" t="str">
        <f t="shared" si="5"/>
        <v>NON VERIFICATO</v>
      </c>
      <c r="R67" s="22">
        <f t="shared" si="6"/>
        <v>75.030487509535988</v>
      </c>
      <c r="S67" s="61" t="str">
        <f t="shared" si="7"/>
        <v>NON VERIFICATO</v>
      </c>
      <c r="U67" s="96">
        <f t="shared" si="8"/>
        <v>7.9269903859834567</v>
      </c>
      <c r="V67" s="95" t="s">
        <v>52</v>
      </c>
      <c r="W67" s="96">
        <f t="shared" si="9"/>
        <v>81.195254888053839</v>
      </c>
      <c r="X67" s="95" t="s">
        <v>52</v>
      </c>
      <c r="Y67" s="96">
        <f t="shared" si="10"/>
        <v>38.126022637419446</v>
      </c>
      <c r="Z67" s="95" t="s">
        <v>52</v>
      </c>
    </row>
    <row r="68" spans="1:26" x14ac:dyDescent="0.25">
      <c r="A68" s="5" t="s">
        <v>131</v>
      </c>
      <c r="B68" s="5" t="s">
        <v>92</v>
      </c>
      <c r="C68" s="5" t="s">
        <v>101</v>
      </c>
      <c r="D68" s="96">
        <v>-87.8352</v>
      </c>
      <c r="E68" s="96">
        <v>-251.596</v>
      </c>
      <c r="F68" s="96">
        <v>-12.638400000000001</v>
      </c>
      <c r="G68" s="96">
        <v>-7.4634400000000003</v>
      </c>
      <c r="H68" s="96">
        <v>-23.730320000000003</v>
      </c>
      <c r="I68" s="96">
        <v>-216.23560000000003</v>
      </c>
      <c r="J68" s="5">
        <f>VLOOKUP(A68,'Caratteristiche Fasce'!$A$4:$C$24,2,)</f>
        <v>1.61</v>
      </c>
      <c r="K68" s="5">
        <f>VLOOKUP(A68,'Caratteristiche Fasce'!$A$4:$C$24,3,)</f>
        <v>0.8</v>
      </c>
      <c r="L68" s="5">
        <f>VLOOKUP(A68,'Caratteristiche Fasce'!$A$4:$D$24,4,)</f>
        <v>1.8</v>
      </c>
      <c r="M68" s="16">
        <f>L68*K68*'Caratteristiche Materiale'!$N$5</f>
        <v>15.600000000000005</v>
      </c>
      <c r="N68" s="61" t="str">
        <f t="shared" si="3"/>
        <v>NON VERIFICATO</v>
      </c>
      <c r="O68" s="29">
        <f t="shared" si="4"/>
        <v>-60.996666666666663</v>
      </c>
      <c r="P68" s="22">
        <f>L68^2*K68*ABS(O68)/2*(1-ABS(O68)/(0.85*'Caratteristiche Materiale'!$N$4))</f>
        <v>69.326861900369749</v>
      </c>
      <c r="Q68" s="61" t="str">
        <f t="shared" si="5"/>
        <v>NON VERIFICATO</v>
      </c>
      <c r="R68" s="22">
        <f t="shared" si="6"/>
        <v>86.120325342074224</v>
      </c>
      <c r="S68" s="61" t="str">
        <f t="shared" si="7"/>
        <v>NON VERIFICATO</v>
      </c>
      <c r="U68" s="96">
        <f t="shared" ref="U68:U99" si="11">M68/ABS(E68)*100</f>
        <v>6.2004165408035119</v>
      </c>
      <c r="V68" s="95" t="s">
        <v>52</v>
      </c>
      <c r="W68" s="96">
        <f t="shared" ref="W68:W99" si="12">P68/ABS(I68)*100</f>
        <v>32.060799378256746</v>
      </c>
      <c r="X68" s="95" t="s">
        <v>52</v>
      </c>
      <c r="Y68" s="96">
        <f t="shared" ref="Y68:Y99" si="13">R68/ABS(E68)*100</f>
        <v>34.229608317331845</v>
      </c>
      <c r="Z68" s="95" t="s">
        <v>52</v>
      </c>
    </row>
    <row r="69" spans="1:26" x14ac:dyDescent="0.25">
      <c r="A69" s="5" t="s">
        <v>131</v>
      </c>
      <c r="B69" s="5" t="s">
        <v>93</v>
      </c>
      <c r="C69" s="5" t="s">
        <v>101</v>
      </c>
      <c r="D69" s="96">
        <v>-147.43440000000001</v>
      </c>
      <c r="E69" s="96">
        <v>-143.99520000000001</v>
      </c>
      <c r="F69" s="96">
        <v>-15.891999999999999</v>
      </c>
      <c r="G69" s="96">
        <v>-10.43168</v>
      </c>
      <c r="H69" s="96">
        <v>-35.552399999999999</v>
      </c>
      <c r="I69" s="96">
        <v>-141.30496000000002</v>
      </c>
      <c r="J69" s="5">
        <f>VLOOKUP(A69,'Caratteristiche Fasce'!$A$4:$C$24,2,)</f>
        <v>1.61</v>
      </c>
      <c r="K69" s="5">
        <f>VLOOKUP(A69,'Caratteristiche Fasce'!$A$4:$C$24,3,)</f>
        <v>0.8</v>
      </c>
      <c r="L69" s="5">
        <f>VLOOKUP(A69,'Caratteristiche Fasce'!$A$4:$D$24,4,)</f>
        <v>1.8</v>
      </c>
      <c r="M69" s="16">
        <f>L69*K69*'Caratteristiche Materiale'!$N$5</f>
        <v>15.600000000000005</v>
      </c>
      <c r="N69" s="61" t="str">
        <f t="shared" ref="N69:N132" si="14">IF(R69&gt;=ABS(E69),"verificato","NON VERIFICATO")</f>
        <v>NON VERIFICATO</v>
      </c>
      <c r="O69" s="29">
        <f t="shared" ref="O69:O132" si="15">D69/(K69*L69)</f>
        <v>-102.38499999999999</v>
      </c>
      <c r="P69" s="22">
        <f>L69^2*K69*ABS(O69)/2*(1-ABS(O69)/(0.85*'Caratteristiche Materiale'!$N$4))</f>
        <v>105.29150331509246</v>
      </c>
      <c r="Q69" s="61" t="str">
        <f t="shared" ref="Q69:Q132" si="16">IF(P69&gt;=ABS(I69),"verificato","NON VERIFICATO")</f>
        <v>NON VERIFICATO</v>
      </c>
      <c r="R69" s="22">
        <f t="shared" ref="R69:R132" si="17">2*P69/J69</f>
        <v>130.79689852806516</v>
      </c>
      <c r="S69" s="61" t="str">
        <f t="shared" ref="S69:S132" si="18">IF(R69&gt;=ABS(E69),"verificato","NON VERIFICATO")</f>
        <v>NON VERIFICATO</v>
      </c>
      <c r="U69" s="96">
        <f t="shared" si="11"/>
        <v>10.833694456481885</v>
      </c>
      <c r="V69" s="95" t="s">
        <v>52</v>
      </c>
      <c r="W69" s="96">
        <f t="shared" si="12"/>
        <v>74.51366414532967</v>
      </c>
      <c r="X69" s="95" t="s">
        <v>52</v>
      </c>
      <c r="Y69" s="96">
        <f t="shared" si="13"/>
        <v>90.834207340289922</v>
      </c>
      <c r="Z69" s="95" t="s">
        <v>52</v>
      </c>
    </row>
    <row r="70" spans="1:26" x14ac:dyDescent="0.25">
      <c r="A70" s="5" t="s">
        <v>131</v>
      </c>
      <c r="B70" s="5" t="s">
        <v>94</v>
      </c>
      <c r="C70" s="5" t="s">
        <v>101</v>
      </c>
      <c r="D70" s="96">
        <v>-87.8352</v>
      </c>
      <c r="E70" s="96">
        <v>-251.596</v>
      </c>
      <c r="F70" s="96">
        <v>-12.638400000000001</v>
      </c>
      <c r="G70" s="96">
        <v>-7.4634400000000003</v>
      </c>
      <c r="H70" s="96">
        <v>-23.730320000000003</v>
      </c>
      <c r="I70" s="96">
        <v>-216.23560000000003</v>
      </c>
      <c r="J70" s="5">
        <f>VLOOKUP(A70,'Caratteristiche Fasce'!$A$4:$C$24,2,)</f>
        <v>1.61</v>
      </c>
      <c r="K70" s="5">
        <f>VLOOKUP(A70,'Caratteristiche Fasce'!$A$4:$C$24,3,)</f>
        <v>0.8</v>
      </c>
      <c r="L70" s="5">
        <f>VLOOKUP(A70,'Caratteristiche Fasce'!$A$4:$D$24,4,)</f>
        <v>1.8</v>
      </c>
      <c r="M70" s="16">
        <f>L70*K70*'Caratteristiche Materiale'!$N$5</f>
        <v>15.600000000000005</v>
      </c>
      <c r="N70" s="61" t="str">
        <f t="shared" si="14"/>
        <v>NON VERIFICATO</v>
      </c>
      <c r="O70" s="29">
        <f t="shared" si="15"/>
        <v>-60.996666666666663</v>
      </c>
      <c r="P70" s="22">
        <f>L70^2*K70*ABS(O70)/2*(1-ABS(O70)/(0.85*'Caratteristiche Materiale'!$N$4))</f>
        <v>69.326861900369749</v>
      </c>
      <c r="Q70" s="61" t="str">
        <f t="shared" si="16"/>
        <v>NON VERIFICATO</v>
      </c>
      <c r="R70" s="22">
        <f t="shared" si="17"/>
        <v>86.120325342074224</v>
      </c>
      <c r="S70" s="61" t="str">
        <f t="shared" si="18"/>
        <v>NON VERIFICATO</v>
      </c>
      <c r="U70" s="96">
        <f t="shared" si="11"/>
        <v>6.2004165408035119</v>
      </c>
      <c r="V70" s="95" t="s">
        <v>52</v>
      </c>
      <c r="W70" s="96">
        <f t="shared" si="12"/>
        <v>32.060799378256746</v>
      </c>
      <c r="X70" s="95" t="s">
        <v>52</v>
      </c>
      <c r="Y70" s="96">
        <f t="shared" si="13"/>
        <v>34.229608317331845</v>
      </c>
      <c r="Z70" s="95" t="s">
        <v>52</v>
      </c>
    </row>
    <row r="71" spans="1:26" x14ac:dyDescent="0.25">
      <c r="A71" s="5" t="s">
        <v>131</v>
      </c>
      <c r="B71" s="5" t="s">
        <v>95</v>
      </c>
      <c r="C71" s="5" t="s">
        <v>101</v>
      </c>
      <c r="D71" s="96">
        <v>-87.8352</v>
      </c>
      <c r="E71" s="96">
        <v>-251.596</v>
      </c>
      <c r="F71" s="96">
        <v>-12.638400000000001</v>
      </c>
      <c r="G71" s="96">
        <v>-7.4634400000000003</v>
      </c>
      <c r="H71" s="96">
        <v>-23.730320000000003</v>
      </c>
      <c r="I71" s="96">
        <v>-216.23560000000003</v>
      </c>
      <c r="J71" s="5">
        <f>VLOOKUP(A71,'Caratteristiche Fasce'!$A$4:$C$24,2,)</f>
        <v>1.61</v>
      </c>
      <c r="K71" s="5">
        <f>VLOOKUP(A71,'Caratteristiche Fasce'!$A$4:$C$24,3,)</f>
        <v>0.8</v>
      </c>
      <c r="L71" s="5">
        <f>VLOOKUP(A71,'Caratteristiche Fasce'!$A$4:$D$24,4,)</f>
        <v>1.8</v>
      </c>
      <c r="M71" s="16">
        <f>L71*K71*'Caratteristiche Materiale'!$N$5</f>
        <v>15.600000000000005</v>
      </c>
      <c r="N71" s="61" t="str">
        <f t="shared" si="14"/>
        <v>NON VERIFICATO</v>
      </c>
      <c r="O71" s="29">
        <f t="shared" si="15"/>
        <v>-60.996666666666663</v>
      </c>
      <c r="P71" s="22">
        <f>L71^2*K71*ABS(O71)/2*(1-ABS(O71)/(0.85*'Caratteristiche Materiale'!$N$4))</f>
        <v>69.326861900369749</v>
      </c>
      <c r="Q71" s="61" t="str">
        <f t="shared" si="16"/>
        <v>NON VERIFICATO</v>
      </c>
      <c r="R71" s="22">
        <f t="shared" si="17"/>
        <v>86.120325342074224</v>
      </c>
      <c r="S71" s="61" t="str">
        <f t="shared" si="18"/>
        <v>NON VERIFICATO</v>
      </c>
      <c r="U71" s="96">
        <f t="shared" si="11"/>
        <v>6.2004165408035119</v>
      </c>
      <c r="V71" s="95" t="s">
        <v>52</v>
      </c>
      <c r="W71" s="96">
        <f t="shared" si="12"/>
        <v>32.060799378256746</v>
      </c>
      <c r="X71" s="95" t="s">
        <v>52</v>
      </c>
      <c r="Y71" s="96">
        <f t="shared" si="13"/>
        <v>34.229608317331845</v>
      </c>
      <c r="Z71" s="95" t="s">
        <v>52</v>
      </c>
    </row>
    <row r="72" spans="1:26" x14ac:dyDescent="0.25">
      <c r="A72" s="5" t="s">
        <v>131</v>
      </c>
      <c r="B72" s="5" t="s">
        <v>96</v>
      </c>
      <c r="C72" s="5" t="s">
        <v>101</v>
      </c>
      <c r="D72" s="96">
        <v>-87.8352</v>
      </c>
      <c r="E72" s="96">
        <v>-251.596</v>
      </c>
      <c r="F72" s="96">
        <v>-12.638400000000001</v>
      </c>
      <c r="G72" s="96">
        <v>-7.4634400000000003</v>
      </c>
      <c r="H72" s="96">
        <v>-23.730320000000003</v>
      </c>
      <c r="I72" s="96">
        <v>-216.23560000000003</v>
      </c>
      <c r="J72" s="5">
        <f>VLOOKUP(A72,'Caratteristiche Fasce'!$A$4:$C$24,2,)</f>
        <v>1.61</v>
      </c>
      <c r="K72" s="5">
        <f>VLOOKUP(A72,'Caratteristiche Fasce'!$A$4:$C$24,3,)</f>
        <v>0.8</v>
      </c>
      <c r="L72" s="5">
        <f>VLOOKUP(A72,'Caratteristiche Fasce'!$A$4:$D$24,4,)</f>
        <v>1.8</v>
      </c>
      <c r="M72" s="16">
        <f>L72*K72*'Caratteristiche Materiale'!$N$5</f>
        <v>15.600000000000005</v>
      </c>
      <c r="N72" s="61" t="str">
        <f t="shared" si="14"/>
        <v>NON VERIFICATO</v>
      </c>
      <c r="O72" s="29">
        <f t="shared" si="15"/>
        <v>-60.996666666666663</v>
      </c>
      <c r="P72" s="22">
        <f>L72^2*K72*ABS(O72)/2*(1-ABS(O72)/(0.85*'Caratteristiche Materiale'!$N$4))</f>
        <v>69.326861900369749</v>
      </c>
      <c r="Q72" s="61" t="str">
        <f t="shared" si="16"/>
        <v>NON VERIFICATO</v>
      </c>
      <c r="R72" s="22">
        <f t="shared" si="17"/>
        <v>86.120325342074224</v>
      </c>
      <c r="S72" s="61" t="str">
        <f t="shared" si="18"/>
        <v>NON VERIFICATO</v>
      </c>
      <c r="U72" s="96">
        <f t="shared" si="11"/>
        <v>6.2004165408035119</v>
      </c>
      <c r="V72" s="95" t="s">
        <v>52</v>
      </c>
      <c r="W72" s="96">
        <f t="shared" si="12"/>
        <v>32.060799378256746</v>
      </c>
      <c r="X72" s="95" t="s">
        <v>52</v>
      </c>
      <c r="Y72" s="96">
        <f t="shared" si="13"/>
        <v>34.229608317331845</v>
      </c>
      <c r="Z72" s="95" t="s">
        <v>52</v>
      </c>
    </row>
    <row r="73" spans="1:26" x14ac:dyDescent="0.25">
      <c r="A73" s="5" t="s">
        <v>131</v>
      </c>
      <c r="B73" s="5" t="s">
        <v>97</v>
      </c>
      <c r="C73" s="5" t="s">
        <v>101</v>
      </c>
      <c r="D73" s="96">
        <v>-147.43440000000001</v>
      </c>
      <c r="E73" s="96">
        <v>-143.99520000000001</v>
      </c>
      <c r="F73" s="96">
        <v>-15.891999999999999</v>
      </c>
      <c r="G73" s="96">
        <v>-10.43168</v>
      </c>
      <c r="H73" s="96">
        <v>-35.552399999999999</v>
      </c>
      <c r="I73" s="96">
        <v>-141.30496000000002</v>
      </c>
      <c r="J73" s="5">
        <f>VLOOKUP(A73,'Caratteristiche Fasce'!$A$4:$C$24,2,)</f>
        <v>1.61</v>
      </c>
      <c r="K73" s="5">
        <f>VLOOKUP(A73,'Caratteristiche Fasce'!$A$4:$C$24,3,)</f>
        <v>0.8</v>
      </c>
      <c r="L73" s="5">
        <f>VLOOKUP(A73,'Caratteristiche Fasce'!$A$4:$D$24,4,)</f>
        <v>1.8</v>
      </c>
      <c r="M73" s="16">
        <f>L73*K73*'Caratteristiche Materiale'!$N$5</f>
        <v>15.600000000000005</v>
      </c>
      <c r="N73" s="61" t="str">
        <f t="shared" si="14"/>
        <v>NON VERIFICATO</v>
      </c>
      <c r="O73" s="29">
        <f t="shared" si="15"/>
        <v>-102.38499999999999</v>
      </c>
      <c r="P73" s="22">
        <f>L73^2*K73*ABS(O73)/2*(1-ABS(O73)/(0.85*'Caratteristiche Materiale'!$N$4))</f>
        <v>105.29150331509246</v>
      </c>
      <c r="Q73" s="61" t="str">
        <f t="shared" si="16"/>
        <v>NON VERIFICATO</v>
      </c>
      <c r="R73" s="22">
        <f t="shared" si="17"/>
        <v>130.79689852806516</v>
      </c>
      <c r="S73" s="61" t="str">
        <f t="shared" si="18"/>
        <v>NON VERIFICATO</v>
      </c>
      <c r="U73" s="96">
        <f t="shared" si="11"/>
        <v>10.833694456481885</v>
      </c>
      <c r="V73" s="95" t="s">
        <v>52</v>
      </c>
      <c r="W73" s="96">
        <f t="shared" si="12"/>
        <v>74.51366414532967</v>
      </c>
      <c r="X73" s="95" t="s">
        <v>52</v>
      </c>
      <c r="Y73" s="96">
        <f t="shared" si="13"/>
        <v>90.834207340289922</v>
      </c>
      <c r="Z73" s="95" t="s">
        <v>52</v>
      </c>
    </row>
    <row r="74" spans="1:26" x14ac:dyDescent="0.25">
      <c r="A74" s="5" t="s">
        <v>131</v>
      </c>
      <c r="B74" s="5" t="s">
        <v>98</v>
      </c>
      <c r="C74" s="5" t="s">
        <v>101</v>
      </c>
      <c r="D74" s="96">
        <v>-147.43440000000001</v>
      </c>
      <c r="E74" s="96">
        <v>-143.99520000000001</v>
      </c>
      <c r="F74" s="96">
        <v>-15.891999999999999</v>
      </c>
      <c r="G74" s="96">
        <v>-10.43168</v>
      </c>
      <c r="H74" s="96">
        <v>-35.552399999999999</v>
      </c>
      <c r="I74" s="96">
        <v>-141.30496000000002</v>
      </c>
      <c r="J74" s="5">
        <f>VLOOKUP(A74,'Caratteristiche Fasce'!$A$4:$C$24,2,)</f>
        <v>1.61</v>
      </c>
      <c r="K74" s="5">
        <f>VLOOKUP(A74,'Caratteristiche Fasce'!$A$4:$C$24,3,)</f>
        <v>0.8</v>
      </c>
      <c r="L74" s="5">
        <f>VLOOKUP(A74,'Caratteristiche Fasce'!$A$4:$D$24,4,)</f>
        <v>1.8</v>
      </c>
      <c r="M74" s="16">
        <f>L74*K74*'Caratteristiche Materiale'!$N$5</f>
        <v>15.600000000000005</v>
      </c>
      <c r="N74" s="61" t="str">
        <f t="shared" si="14"/>
        <v>NON VERIFICATO</v>
      </c>
      <c r="O74" s="29">
        <f t="shared" si="15"/>
        <v>-102.38499999999999</v>
      </c>
      <c r="P74" s="22">
        <f>L74^2*K74*ABS(O74)/2*(1-ABS(O74)/(0.85*'Caratteristiche Materiale'!$N$4))</f>
        <v>105.29150331509246</v>
      </c>
      <c r="Q74" s="61" t="str">
        <f t="shared" si="16"/>
        <v>NON VERIFICATO</v>
      </c>
      <c r="R74" s="22">
        <f t="shared" si="17"/>
        <v>130.79689852806516</v>
      </c>
      <c r="S74" s="61" t="str">
        <f t="shared" si="18"/>
        <v>NON VERIFICATO</v>
      </c>
      <c r="U74" s="96">
        <f t="shared" si="11"/>
        <v>10.833694456481885</v>
      </c>
      <c r="V74" s="95" t="s">
        <v>52</v>
      </c>
      <c r="W74" s="96">
        <f t="shared" si="12"/>
        <v>74.51366414532967</v>
      </c>
      <c r="X74" s="95" t="s">
        <v>52</v>
      </c>
      <c r="Y74" s="96">
        <f t="shared" si="13"/>
        <v>90.834207340289922</v>
      </c>
      <c r="Z74" s="95" t="s">
        <v>52</v>
      </c>
    </row>
    <row r="75" spans="1:26" x14ac:dyDescent="0.25">
      <c r="A75" s="5" t="s">
        <v>131</v>
      </c>
      <c r="B75" s="5" t="s">
        <v>99</v>
      </c>
      <c r="C75" s="5" t="s">
        <v>101</v>
      </c>
      <c r="D75" s="96">
        <v>-147.43440000000001</v>
      </c>
      <c r="E75" s="96">
        <v>-143.99520000000001</v>
      </c>
      <c r="F75" s="96">
        <v>-15.891999999999999</v>
      </c>
      <c r="G75" s="96">
        <v>-10.43168</v>
      </c>
      <c r="H75" s="96">
        <v>-35.552399999999999</v>
      </c>
      <c r="I75" s="96">
        <v>-141.30496000000002</v>
      </c>
      <c r="J75" s="5">
        <f>VLOOKUP(A75,'Caratteristiche Fasce'!$A$4:$C$24,2,)</f>
        <v>1.61</v>
      </c>
      <c r="K75" s="5">
        <f>VLOOKUP(A75,'Caratteristiche Fasce'!$A$4:$C$24,3,)</f>
        <v>0.8</v>
      </c>
      <c r="L75" s="5">
        <f>VLOOKUP(A75,'Caratteristiche Fasce'!$A$4:$D$24,4,)</f>
        <v>1.8</v>
      </c>
      <c r="M75" s="16">
        <f>L75*K75*'Caratteristiche Materiale'!$N$5</f>
        <v>15.600000000000005</v>
      </c>
      <c r="N75" s="61" t="str">
        <f t="shared" si="14"/>
        <v>NON VERIFICATO</v>
      </c>
      <c r="O75" s="29">
        <f t="shared" si="15"/>
        <v>-102.38499999999999</v>
      </c>
      <c r="P75" s="22">
        <f>L75^2*K75*ABS(O75)/2*(1-ABS(O75)/(0.85*'Caratteristiche Materiale'!$N$4))</f>
        <v>105.29150331509246</v>
      </c>
      <c r="Q75" s="61" t="str">
        <f t="shared" si="16"/>
        <v>NON VERIFICATO</v>
      </c>
      <c r="R75" s="22">
        <f t="shared" si="17"/>
        <v>130.79689852806516</v>
      </c>
      <c r="S75" s="61" t="str">
        <f t="shared" si="18"/>
        <v>NON VERIFICATO</v>
      </c>
      <c r="U75" s="96">
        <f t="shared" si="11"/>
        <v>10.833694456481885</v>
      </c>
      <c r="V75" s="95" t="s">
        <v>52</v>
      </c>
      <c r="W75" s="96">
        <f t="shared" si="12"/>
        <v>74.51366414532967</v>
      </c>
      <c r="X75" s="95" t="s">
        <v>52</v>
      </c>
      <c r="Y75" s="96">
        <f t="shared" si="13"/>
        <v>90.834207340289922</v>
      </c>
      <c r="Z75" s="95" t="s">
        <v>52</v>
      </c>
    </row>
    <row r="76" spans="1:26" x14ac:dyDescent="0.25">
      <c r="A76" s="5" t="s">
        <v>132</v>
      </c>
      <c r="B76" s="5" t="s">
        <v>92</v>
      </c>
      <c r="C76" s="5" t="s">
        <v>101</v>
      </c>
      <c r="D76" s="96">
        <v>-96.879200000000012</v>
      </c>
      <c r="E76" s="96">
        <v>-247.1832</v>
      </c>
      <c r="F76" s="96">
        <v>-12.557600000000001</v>
      </c>
      <c r="G76" s="96">
        <v>-10.23504</v>
      </c>
      <c r="H76" s="96">
        <v>-20.599680000000003</v>
      </c>
      <c r="I76" s="96">
        <v>-201.78104000000002</v>
      </c>
      <c r="J76" s="5">
        <f>VLOOKUP(A76,'Caratteristiche Fasce'!$A$4:$C$24,2,)</f>
        <v>1.62</v>
      </c>
      <c r="K76" s="5">
        <f>VLOOKUP(A76,'Caratteristiche Fasce'!$A$4:$C$24,3,)</f>
        <v>0.8</v>
      </c>
      <c r="L76" s="5">
        <f>VLOOKUP(A76,'Caratteristiche Fasce'!$A$4:$D$24,4,)</f>
        <v>1.8</v>
      </c>
      <c r="M76" s="16">
        <f>L76*K76*'Caratteristiche Materiale'!$N$5</f>
        <v>15.600000000000005</v>
      </c>
      <c r="N76" s="61" t="str">
        <f t="shared" si="14"/>
        <v>NON VERIFICATO</v>
      </c>
      <c r="O76" s="29">
        <f t="shared" si="15"/>
        <v>-67.277222222222221</v>
      </c>
      <c r="P76" s="22">
        <f>L76^2*K76*ABS(O76)/2*(1-ABS(O76)/(0.85*'Caratteristiche Materiale'!$N$4))</f>
        <v>75.360717740369765</v>
      </c>
      <c r="Q76" s="61" t="str">
        <f t="shared" si="16"/>
        <v>NON VERIFICATO</v>
      </c>
      <c r="R76" s="22">
        <f t="shared" si="17"/>
        <v>93.037923136258968</v>
      </c>
      <c r="S76" s="61" t="str">
        <f t="shared" si="18"/>
        <v>NON VERIFICATO</v>
      </c>
      <c r="U76" s="96">
        <f t="shared" si="11"/>
        <v>6.3111085219383858</v>
      </c>
      <c r="V76" s="95" t="s">
        <v>52</v>
      </c>
      <c r="W76" s="96">
        <f t="shared" si="12"/>
        <v>37.347769513116674</v>
      </c>
      <c r="X76" s="95" t="s">
        <v>52</v>
      </c>
      <c r="Y76" s="96">
        <f t="shared" si="13"/>
        <v>37.639258305685409</v>
      </c>
      <c r="Z76" s="95" t="s">
        <v>52</v>
      </c>
    </row>
    <row r="77" spans="1:26" x14ac:dyDescent="0.25">
      <c r="A77" s="5" t="s">
        <v>132</v>
      </c>
      <c r="B77" s="5" t="s">
        <v>93</v>
      </c>
      <c r="C77" s="5" t="s">
        <v>101</v>
      </c>
      <c r="D77" s="96">
        <v>-172.06800000000001</v>
      </c>
      <c r="E77" s="96">
        <v>-145.01520000000002</v>
      </c>
      <c r="F77" s="96">
        <v>-19.8992</v>
      </c>
      <c r="G77" s="96">
        <v>-16.228080000000002</v>
      </c>
      <c r="H77" s="96">
        <v>-29.128480000000003</v>
      </c>
      <c r="I77" s="96">
        <v>-124.02112</v>
      </c>
      <c r="J77" s="5">
        <f>VLOOKUP(A77,'Caratteristiche Fasce'!$A$4:$C$24,2,)</f>
        <v>1.62</v>
      </c>
      <c r="K77" s="5">
        <f>VLOOKUP(A77,'Caratteristiche Fasce'!$A$4:$C$24,3,)</f>
        <v>0.8</v>
      </c>
      <c r="L77" s="5">
        <f>VLOOKUP(A77,'Caratteristiche Fasce'!$A$4:$D$24,4,)</f>
        <v>1.8</v>
      </c>
      <c r="M77" s="16">
        <f>L77*K77*'Caratteristiche Materiale'!$N$5</f>
        <v>15.600000000000005</v>
      </c>
      <c r="N77" s="61" t="str">
        <f t="shared" si="14"/>
        <v>verificato</v>
      </c>
      <c r="O77" s="29">
        <f t="shared" si="15"/>
        <v>-119.49166666666666</v>
      </c>
      <c r="P77" s="22">
        <f>L77^2*K77*ABS(O77)/2*(1-ABS(O77)/(0.85*'Caratteristiche Materiale'!$N$4))</f>
        <v>117.54095215462188</v>
      </c>
      <c r="Q77" s="61" t="str">
        <f t="shared" si="16"/>
        <v>NON VERIFICATO</v>
      </c>
      <c r="R77" s="22">
        <f t="shared" si="17"/>
        <v>145.11228661064428</v>
      </c>
      <c r="S77" s="61" t="str">
        <f t="shared" si="18"/>
        <v>verificato</v>
      </c>
      <c r="U77" s="96">
        <f t="shared" si="11"/>
        <v>10.757493007629547</v>
      </c>
      <c r="V77" s="95" t="s">
        <v>52</v>
      </c>
      <c r="W77" s="96">
        <f t="shared" si="12"/>
        <v>94.774948133529094</v>
      </c>
      <c r="X77" s="95" t="s">
        <v>52</v>
      </c>
      <c r="Y77" s="96">
        <f t="shared" si="13"/>
        <v>100.06694926507306</v>
      </c>
      <c r="Z77" s="95" t="s">
        <v>52</v>
      </c>
    </row>
    <row r="78" spans="1:26" x14ac:dyDescent="0.25">
      <c r="A78" s="5" t="s">
        <v>132</v>
      </c>
      <c r="B78" s="5" t="s">
        <v>94</v>
      </c>
      <c r="C78" s="5" t="s">
        <v>101</v>
      </c>
      <c r="D78" s="96">
        <v>-96.879200000000012</v>
      </c>
      <c r="E78" s="96">
        <v>-247.1832</v>
      </c>
      <c r="F78" s="96">
        <v>-12.557600000000001</v>
      </c>
      <c r="G78" s="96">
        <v>-10.23504</v>
      </c>
      <c r="H78" s="96">
        <v>-20.599680000000003</v>
      </c>
      <c r="I78" s="96">
        <v>-201.78104000000002</v>
      </c>
      <c r="J78" s="5">
        <f>VLOOKUP(A78,'Caratteristiche Fasce'!$A$4:$C$24,2,)</f>
        <v>1.62</v>
      </c>
      <c r="K78" s="5">
        <f>VLOOKUP(A78,'Caratteristiche Fasce'!$A$4:$C$24,3,)</f>
        <v>0.8</v>
      </c>
      <c r="L78" s="5">
        <f>VLOOKUP(A78,'Caratteristiche Fasce'!$A$4:$D$24,4,)</f>
        <v>1.8</v>
      </c>
      <c r="M78" s="16">
        <f>L78*K78*'Caratteristiche Materiale'!$N$5</f>
        <v>15.600000000000005</v>
      </c>
      <c r="N78" s="61" t="str">
        <f t="shared" si="14"/>
        <v>NON VERIFICATO</v>
      </c>
      <c r="O78" s="29">
        <f t="shared" si="15"/>
        <v>-67.277222222222221</v>
      </c>
      <c r="P78" s="22">
        <f>L78^2*K78*ABS(O78)/2*(1-ABS(O78)/(0.85*'Caratteristiche Materiale'!$N$4))</f>
        <v>75.360717740369765</v>
      </c>
      <c r="Q78" s="61" t="str">
        <f t="shared" si="16"/>
        <v>NON VERIFICATO</v>
      </c>
      <c r="R78" s="22">
        <f t="shared" si="17"/>
        <v>93.037923136258968</v>
      </c>
      <c r="S78" s="61" t="str">
        <f t="shared" si="18"/>
        <v>NON VERIFICATO</v>
      </c>
      <c r="U78" s="96">
        <f t="shared" si="11"/>
        <v>6.3111085219383858</v>
      </c>
      <c r="V78" s="95" t="s">
        <v>52</v>
      </c>
      <c r="W78" s="96">
        <f t="shared" si="12"/>
        <v>37.347769513116674</v>
      </c>
      <c r="X78" s="95" t="s">
        <v>52</v>
      </c>
      <c r="Y78" s="96">
        <f t="shared" si="13"/>
        <v>37.639258305685409</v>
      </c>
      <c r="Z78" s="95" t="s">
        <v>52</v>
      </c>
    </row>
    <row r="79" spans="1:26" x14ac:dyDescent="0.25">
      <c r="A79" s="5" t="s">
        <v>132</v>
      </c>
      <c r="B79" s="5" t="s">
        <v>95</v>
      </c>
      <c r="C79" s="5" t="s">
        <v>101</v>
      </c>
      <c r="D79" s="96">
        <v>-96.879200000000012</v>
      </c>
      <c r="E79" s="96">
        <v>-247.1832</v>
      </c>
      <c r="F79" s="96">
        <v>-12.557600000000001</v>
      </c>
      <c r="G79" s="96">
        <v>-10.23504</v>
      </c>
      <c r="H79" s="96">
        <v>-20.599680000000003</v>
      </c>
      <c r="I79" s="96">
        <v>-201.78104000000002</v>
      </c>
      <c r="J79" s="5">
        <f>VLOOKUP(A79,'Caratteristiche Fasce'!$A$4:$C$24,2,)</f>
        <v>1.62</v>
      </c>
      <c r="K79" s="5">
        <f>VLOOKUP(A79,'Caratteristiche Fasce'!$A$4:$C$24,3,)</f>
        <v>0.8</v>
      </c>
      <c r="L79" s="5">
        <f>VLOOKUP(A79,'Caratteristiche Fasce'!$A$4:$D$24,4,)</f>
        <v>1.8</v>
      </c>
      <c r="M79" s="16">
        <f>L79*K79*'Caratteristiche Materiale'!$N$5</f>
        <v>15.600000000000005</v>
      </c>
      <c r="N79" s="61" t="str">
        <f t="shared" si="14"/>
        <v>NON VERIFICATO</v>
      </c>
      <c r="O79" s="29">
        <f t="shared" si="15"/>
        <v>-67.277222222222221</v>
      </c>
      <c r="P79" s="22">
        <f>L79^2*K79*ABS(O79)/2*(1-ABS(O79)/(0.85*'Caratteristiche Materiale'!$N$4))</f>
        <v>75.360717740369765</v>
      </c>
      <c r="Q79" s="61" t="str">
        <f t="shared" si="16"/>
        <v>NON VERIFICATO</v>
      </c>
      <c r="R79" s="22">
        <f t="shared" si="17"/>
        <v>93.037923136258968</v>
      </c>
      <c r="S79" s="61" t="str">
        <f t="shared" si="18"/>
        <v>NON VERIFICATO</v>
      </c>
      <c r="U79" s="96">
        <f t="shared" si="11"/>
        <v>6.3111085219383858</v>
      </c>
      <c r="V79" s="95" t="s">
        <v>52</v>
      </c>
      <c r="W79" s="96">
        <f t="shared" si="12"/>
        <v>37.347769513116674</v>
      </c>
      <c r="X79" s="95" t="s">
        <v>52</v>
      </c>
      <c r="Y79" s="96">
        <f t="shared" si="13"/>
        <v>37.639258305685409</v>
      </c>
      <c r="Z79" s="95" t="s">
        <v>52</v>
      </c>
    </row>
    <row r="80" spans="1:26" x14ac:dyDescent="0.25">
      <c r="A80" s="5" t="s">
        <v>132</v>
      </c>
      <c r="B80" s="5" t="s">
        <v>96</v>
      </c>
      <c r="C80" s="5" t="s">
        <v>101</v>
      </c>
      <c r="D80" s="96">
        <v>-96.879200000000012</v>
      </c>
      <c r="E80" s="96">
        <v>-247.1832</v>
      </c>
      <c r="F80" s="96">
        <v>-12.557600000000001</v>
      </c>
      <c r="G80" s="96">
        <v>-10.23504</v>
      </c>
      <c r="H80" s="96">
        <v>-20.599680000000003</v>
      </c>
      <c r="I80" s="96">
        <v>-201.78104000000002</v>
      </c>
      <c r="J80" s="5">
        <f>VLOOKUP(A80,'Caratteristiche Fasce'!$A$4:$C$24,2,)</f>
        <v>1.62</v>
      </c>
      <c r="K80" s="5">
        <f>VLOOKUP(A80,'Caratteristiche Fasce'!$A$4:$C$24,3,)</f>
        <v>0.8</v>
      </c>
      <c r="L80" s="5">
        <f>VLOOKUP(A80,'Caratteristiche Fasce'!$A$4:$D$24,4,)</f>
        <v>1.8</v>
      </c>
      <c r="M80" s="16">
        <f>L80*K80*'Caratteristiche Materiale'!$N$5</f>
        <v>15.600000000000005</v>
      </c>
      <c r="N80" s="61" t="str">
        <f t="shared" si="14"/>
        <v>NON VERIFICATO</v>
      </c>
      <c r="O80" s="29">
        <f t="shared" si="15"/>
        <v>-67.277222222222221</v>
      </c>
      <c r="P80" s="22">
        <f>L80^2*K80*ABS(O80)/2*(1-ABS(O80)/(0.85*'Caratteristiche Materiale'!$N$4))</f>
        <v>75.360717740369765</v>
      </c>
      <c r="Q80" s="61" t="str">
        <f t="shared" si="16"/>
        <v>NON VERIFICATO</v>
      </c>
      <c r="R80" s="22">
        <f t="shared" si="17"/>
        <v>93.037923136258968</v>
      </c>
      <c r="S80" s="61" t="str">
        <f t="shared" si="18"/>
        <v>NON VERIFICATO</v>
      </c>
      <c r="U80" s="96">
        <f t="shared" si="11"/>
        <v>6.3111085219383858</v>
      </c>
      <c r="V80" s="95" t="s">
        <v>52</v>
      </c>
      <c r="W80" s="96">
        <f t="shared" si="12"/>
        <v>37.347769513116674</v>
      </c>
      <c r="X80" s="95" t="s">
        <v>52</v>
      </c>
      <c r="Y80" s="96">
        <f t="shared" si="13"/>
        <v>37.639258305685409</v>
      </c>
      <c r="Z80" s="95" t="s">
        <v>52</v>
      </c>
    </row>
    <row r="81" spans="1:26" x14ac:dyDescent="0.25">
      <c r="A81" s="5" t="s">
        <v>132</v>
      </c>
      <c r="B81" s="5" t="s">
        <v>97</v>
      </c>
      <c r="C81" s="5" t="s">
        <v>101</v>
      </c>
      <c r="D81" s="96">
        <v>-172.06800000000001</v>
      </c>
      <c r="E81" s="96">
        <v>-145.01520000000002</v>
      </c>
      <c r="F81" s="96">
        <v>-19.8992</v>
      </c>
      <c r="G81" s="96">
        <v>-16.228080000000002</v>
      </c>
      <c r="H81" s="96">
        <v>-29.128480000000003</v>
      </c>
      <c r="I81" s="96">
        <v>-124.02112</v>
      </c>
      <c r="J81" s="5">
        <f>VLOOKUP(A81,'Caratteristiche Fasce'!$A$4:$C$24,2,)</f>
        <v>1.62</v>
      </c>
      <c r="K81" s="5">
        <f>VLOOKUP(A81,'Caratteristiche Fasce'!$A$4:$C$24,3,)</f>
        <v>0.8</v>
      </c>
      <c r="L81" s="5">
        <f>VLOOKUP(A81,'Caratteristiche Fasce'!$A$4:$D$24,4,)</f>
        <v>1.8</v>
      </c>
      <c r="M81" s="16">
        <f>L81*K81*'Caratteristiche Materiale'!$N$5</f>
        <v>15.600000000000005</v>
      </c>
      <c r="N81" s="61" t="str">
        <f t="shared" si="14"/>
        <v>verificato</v>
      </c>
      <c r="O81" s="29">
        <f t="shared" si="15"/>
        <v>-119.49166666666666</v>
      </c>
      <c r="P81" s="22">
        <f>L81^2*K81*ABS(O81)/2*(1-ABS(O81)/(0.85*'Caratteristiche Materiale'!$N$4))</f>
        <v>117.54095215462188</v>
      </c>
      <c r="Q81" s="61" t="str">
        <f t="shared" si="16"/>
        <v>NON VERIFICATO</v>
      </c>
      <c r="R81" s="22">
        <f t="shared" si="17"/>
        <v>145.11228661064428</v>
      </c>
      <c r="S81" s="61" t="str">
        <f t="shared" si="18"/>
        <v>verificato</v>
      </c>
      <c r="U81" s="96">
        <f t="shared" si="11"/>
        <v>10.757493007629547</v>
      </c>
      <c r="V81" s="95" t="s">
        <v>52</v>
      </c>
      <c r="W81" s="96">
        <f t="shared" si="12"/>
        <v>94.774948133529094</v>
      </c>
      <c r="X81" s="95" t="s">
        <v>52</v>
      </c>
      <c r="Y81" s="96">
        <f t="shared" si="13"/>
        <v>100.06694926507306</v>
      </c>
      <c r="Z81" s="95" t="s">
        <v>52</v>
      </c>
    </row>
    <row r="82" spans="1:26" x14ac:dyDescent="0.25">
      <c r="A82" s="5" t="s">
        <v>132</v>
      </c>
      <c r="B82" s="5" t="s">
        <v>98</v>
      </c>
      <c r="C82" s="5" t="s">
        <v>101</v>
      </c>
      <c r="D82" s="96">
        <v>-172.06800000000001</v>
      </c>
      <c r="E82" s="96">
        <v>-145.01520000000002</v>
      </c>
      <c r="F82" s="96">
        <v>-19.8992</v>
      </c>
      <c r="G82" s="96">
        <v>-16.228080000000002</v>
      </c>
      <c r="H82" s="96">
        <v>-29.128480000000003</v>
      </c>
      <c r="I82" s="96">
        <v>-124.02112</v>
      </c>
      <c r="J82" s="5">
        <f>VLOOKUP(A82,'Caratteristiche Fasce'!$A$4:$C$24,2,)</f>
        <v>1.62</v>
      </c>
      <c r="K82" s="5">
        <f>VLOOKUP(A82,'Caratteristiche Fasce'!$A$4:$C$24,3,)</f>
        <v>0.8</v>
      </c>
      <c r="L82" s="5">
        <f>VLOOKUP(A82,'Caratteristiche Fasce'!$A$4:$D$24,4,)</f>
        <v>1.8</v>
      </c>
      <c r="M82" s="16">
        <f>L82*K82*'Caratteristiche Materiale'!$N$5</f>
        <v>15.600000000000005</v>
      </c>
      <c r="N82" s="61" t="str">
        <f t="shared" si="14"/>
        <v>verificato</v>
      </c>
      <c r="O82" s="29">
        <f t="shared" si="15"/>
        <v>-119.49166666666666</v>
      </c>
      <c r="P82" s="22">
        <f>L82^2*K82*ABS(O82)/2*(1-ABS(O82)/(0.85*'Caratteristiche Materiale'!$N$4))</f>
        <v>117.54095215462188</v>
      </c>
      <c r="Q82" s="61" t="str">
        <f t="shared" si="16"/>
        <v>NON VERIFICATO</v>
      </c>
      <c r="R82" s="22">
        <f t="shared" si="17"/>
        <v>145.11228661064428</v>
      </c>
      <c r="S82" s="61" t="str">
        <f t="shared" si="18"/>
        <v>verificato</v>
      </c>
      <c r="U82" s="96">
        <f t="shared" si="11"/>
        <v>10.757493007629547</v>
      </c>
      <c r="V82" s="95" t="s">
        <v>52</v>
      </c>
      <c r="W82" s="96">
        <f t="shared" si="12"/>
        <v>94.774948133529094</v>
      </c>
      <c r="X82" s="95" t="s">
        <v>52</v>
      </c>
      <c r="Y82" s="96">
        <f t="shared" si="13"/>
        <v>100.06694926507306</v>
      </c>
      <c r="Z82" s="95" t="s">
        <v>52</v>
      </c>
    </row>
    <row r="83" spans="1:26" x14ac:dyDescent="0.25">
      <c r="A83" s="5" t="s">
        <v>132</v>
      </c>
      <c r="B83" s="5" t="s">
        <v>99</v>
      </c>
      <c r="C83" s="5" t="s">
        <v>101</v>
      </c>
      <c r="D83" s="96">
        <v>-172.06800000000001</v>
      </c>
      <c r="E83" s="96">
        <v>-145.01520000000002</v>
      </c>
      <c r="F83" s="96">
        <v>-19.8992</v>
      </c>
      <c r="G83" s="96">
        <v>-16.228080000000002</v>
      </c>
      <c r="H83" s="96">
        <v>-29.128480000000003</v>
      </c>
      <c r="I83" s="96">
        <v>-124.02112</v>
      </c>
      <c r="J83" s="5">
        <f>VLOOKUP(A83,'Caratteristiche Fasce'!$A$4:$C$24,2,)</f>
        <v>1.62</v>
      </c>
      <c r="K83" s="5">
        <f>VLOOKUP(A83,'Caratteristiche Fasce'!$A$4:$C$24,3,)</f>
        <v>0.8</v>
      </c>
      <c r="L83" s="5">
        <f>VLOOKUP(A83,'Caratteristiche Fasce'!$A$4:$D$24,4,)</f>
        <v>1.8</v>
      </c>
      <c r="M83" s="16">
        <f>L83*K83*'Caratteristiche Materiale'!$N$5</f>
        <v>15.600000000000005</v>
      </c>
      <c r="N83" s="61" t="str">
        <f t="shared" si="14"/>
        <v>verificato</v>
      </c>
      <c r="O83" s="29">
        <f t="shared" si="15"/>
        <v>-119.49166666666666</v>
      </c>
      <c r="P83" s="22">
        <f>L83^2*K83*ABS(O83)/2*(1-ABS(O83)/(0.85*'Caratteristiche Materiale'!$N$4))</f>
        <v>117.54095215462188</v>
      </c>
      <c r="Q83" s="61" t="str">
        <f t="shared" si="16"/>
        <v>NON VERIFICATO</v>
      </c>
      <c r="R83" s="22">
        <f t="shared" si="17"/>
        <v>145.11228661064428</v>
      </c>
      <c r="S83" s="61" t="str">
        <f t="shared" si="18"/>
        <v>verificato</v>
      </c>
      <c r="U83" s="96">
        <f t="shared" si="11"/>
        <v>10.757493007629547</v>
      </c>
      <c r="V83" s="95" t="s">
        <v>52</v>
      </c>
      <c r="W83" s="96">
        <f t="shared" si="12"/>
        <v>94.774948133529094</v>
      </c>
      <c r="X83" s="95" t="s">
        <v>52</v>
      </c>
      <c r="Y83" s="96">
        <f t="shared" si="13"/>
        <v>100.06694926507306</v>
      </c>
      <c r="Z83" s="95" t="s">
        <v>52</v>
      </c>
    </row>
    <row r="84" spans="1:26" x14ac:dyDescent="0.25">
      <c r="A84" s="5" t="s">
        <v>133</v>
      </c>
      <c r="B84" s="5" t="s">
        <v>92</v>
      </c>
      <c r="C84" s="5" t="s">
        <v>101</v>
      </c>
      <c r="D84" s="96">
        <v>-98.790400000000005</v>
      </c>
      <c r="E84" s="96">
        <v>-286.07840000000004</v>
      </c>
      <c r="F84" s="96">
        <v>-14.242400000000002</v>
      </c>
      <c r="G84" s="96">
        <v>-5.3437600000000005</v>
      </c>
      <c r="H84" s="96">
        <v>-23.806960000000004</v>
      </c>
      <c r="I84" s="96">
        <v>-93.094080000000005</v>
      </c>
      <c r="J84" s="5">
        <f>VLOOKUP(A84,'Caratteristiche Fasce'!$A$4:$C$24,2,)</f>
        <v>1.62</v>
      </c>
      <c r="K84" s="5">
        <f>VLOOKUP(A84,'Caratteristiche Fasce'!$A$4:$C$24,3,)</f>
        <v>0.8</v>
      </c>
      <c r="L84" s="5">
        <f>VLOOKUP(A84,'Caratteristiche Fasce'!$A$4:$D$24,4,)</f>
        <v>1.8</v>
      </c>
      <c r="M84" s="16">
        <f>L84*K84*'Caratteristiche Materiale'!$N$5</f>
        <v>15.600000000000005</v>
      </c>
      <c r="N84" s="61" t="str">
        <f t="shared" si="14"/>
        <v>NON VERIFICATO</v>
      </c>
      <c r="O84" s="29">
        <f t="shared" si="15"/>
        <v>-68.604444444444439</v>
      </c>
      <c r="P84" s="22">
        <f>L84^2*K84*ABS(O84)/2*(1-ABS(O84)/(0.85*'Caratteristiche Materiale'!$N$4))</f>
        <v>76.609414875428598</v>
      </c>
      <c r="Q84" s="61" t="str">
        <f t="shared" si="16"/>
        <v>NON VERIFICATO</v>
      </c>
      <c r="R84" s="22">
        <f t="shared" si="17"/>
        <v>94.579524537566158</v>
      </c>
      <c r="S84" s="61" t="str">
        <f t="shared" si="18"/>
        <v>NON VERIFICATO</v>
      </c>
      <c r="U84" s="96">
        <f t="shared" si="11"/>
        <v>5.4530506322742305</v>
      </c>
      <c r="V84" s="95" t="s">
        <v>52</v>
      </c>
      <c r="W84" s="96">
        <f t="shared" si="12"/>
        <v>82.292466798563979</v>
      </c>
      <c r="X84" s="95" t="s">
        <v>52</v>
      </c>
      <c r="Y84" s="96">
        <f t="shared" si="13"/>
        <v>33.060701030754558</v>
      </c>
      <c r="Z84" s="95" t="s">
        <v>52</v>
      </c>
    </row>
    <row r="85" spans="1:26" x14ac:dyDescent="0.25">
      <c r="A85" s="5" t="s">
        <v>133</v>
      </c>
      <c r="B85" s="5" t="s">
        <v>93</v>
      </c>
      <c r="C85" s="5" t="s">
        <v>101</v>
      </c>
      <c r="D85" s="96">
        <v>-178.81600000000003</v>
      </c>
      <c r="E85" s="96">
        <v>-180.1808</v>
      </c>
      <c r="F85" s="96">
        <v>-23.608800000000002</v>
      </c>
      <c r="G85" s="96">
        <v>-9.1209600000000002</v>
      </c>
      <c r="H85" s="96">
        <v>-37.93824</v>
      </c>
      <c r="I85" s="96">
        <v>-56.042880000000004</v>
      </c>
      <c r="J85" s="5">
        <f>VLOOKUP(A85,'Caratteristiche Fasce'!$A$4:$C$24,2,)</f>
        <v>1.62</v>
      </c>
      <c r="K85" s="5">
        <f>VLOOKUP(A85,'Caratteristiche Fasce'!$A$4:$C$24,3,)</f>
        <v>0.8</v>
      </c>
      <c r="L85" s="5">
        <f>VLOOKUP(A85,'Caratteristiche Fasce'!$A$4:$D$24,4,)</f>
        <v>1.8</v>
      </c>
      <c r="M85" s="16">
        <f>L85*K85*'Caratteristiche Materiale'!$N$5</f>
        <v>15.600000000000005</v>
      </c>
      <c r="N85" s="61" t="str">
        <f t="shared" si="14"/>
        <v>NON VERIFICATO</v>
      </c>
      <c r="O85" s="29">
        <f t="shared" si="15"/>
        <v>-124.17777777777779</v>
      </c>
      <c r="P85" s="22">
        <f>L85^2*K85*ABS(O85)/2*(1-ABS(O85)/(0.85*'Caratteristiche Materiale'!$N$4))</f>
        <v>120.62957413109247</v>
      </c>
      <c r="Q85" s="61" t="str">
        <f t="shared" si="16"/>
        <v>verificato</v>
      </c>
      <c r="R85" s="22">
        <f t="shared" si="17"/>
        <v>148.92540016184253</v>
      </c>
      <c r="S85" s="61" t="str">
        <f t="shared" si="18"/>
        <v>NON VERIFICATO</v>
      </c>
      <c r="U85" s="96">
        <f t="shared" si="11"/>
        <v>8.6579702165824575</v>
      </c>
      <c r="V85" s="95" t="s">
        <v>52</v>
      </c>
      <c r="W85" s="96">
        <f t="shared" si="12"/>
        <v>215.2451375287859</v>
      </c>
      <c r="X85" s="95" t="s">
        <v>52</v>
      </c>
      <c r="Y85" s="96">
        <f t="shared" si="13"/>
        <v>82.653312762426694</v>
      </c>
      <c r="Z85" s="95" t="s">
        <v>52</v>
      </c>
    </row>
    <row r="86" spans="1:26" x14ac:dyDescent="0.25">
      <c r="A86" s="5" t="s">
        <v>133</v>
      </c>
      <c r="B86" s="5" t="s">
        <v>94</v>
      </c>
      <c r="C86" s="5" t="s">
        <v>101</v>
      </c>
      <c r="D86" s="96">
        <v>-98.790400000000005</v>
      </c>
      <c r="E86" s="96">
        <v>-286.07840000000004</v>
      </c>
      <c r="F86" s="96">
        <v>-14.242400000000002</v>
      </c>
      <c r="G86" s="96">
        <v>-5.3437600000000005</v>
      </c>
      <c r="H86" s="96">
        <v>-23.806960000000004</v>
      </c>
      <c r="I86" s="96">
        <v>-93.094080000000005</v>
      </c>
      <c r="J86" s="5">
        <f>VLOOKUP(A86,'Caratteristiche Fasce'!$A$4:$C$24,2,)</f>
        <v>1.62</v>
      </c>
      <c r="K86" s="5">
        <f>VLOOKUP(A86,'Caratteristiche Fasce'!$A$4:$C$24,3,)</f>
        <v>0.8</v>
      </c>
      <c r="L86" s="5">
        <f>VLOOKUP(A86,'Caratteristiche Fasce'!$A$4:$D$24,4,)</f>
        <v>1.8</v>
      </c>
      <c r="M86" s="16">
        <f>L86*K86*'Caratteristiche Materiale'!$N$5</f>
        <v>15.600000000000005</v>
      </c>
      <c r="N86" s="61" t="str">
        <f t="shared" si="14"/>
        <v>NON VERIFICATO</v>
      </c>
      <c r="O86" s="29">
        <f t="shared" si="15"/>
        <v>-68.604444444444439</v>
      </c>
      <c r="P86" s="22">
        <f>L86^2*K86*ABS(O86)/2*(1-ABS(O86)/(0.85*'Caratteristiche Materiale'!$N$4))</f>
        <v>76.609414875428598</v>
      </c>
      <c r="Q86" s="61" t="str">
        <f t="shared" si="16"/>
        <v>NON VERIFICATO</v>
      </c>
      <c r="R86" s="22">
        <f t="shared" si="17"/>
        <v>94.579524537566158</v>
      </c>
      <c r="S86" s="61" t="str">
        <f t="shared" si="18"/>
        <v>NON VERIFICATO</v>
      </c>
      <c r="U86" s="96">
        <f t="shared" si="11"/>
        <v>5.4530506322742305</v>
      </c>
      <c r="V86" s="95" t="s">
        <v>52</v>
      </c>
      <c r="W86" s="96">
        <f t="shared" si="12"/>
        <v>82.292466798563979</v>
      </c>
      <c r="X86" s="95" t="s">
        <v>52</v>
      </c>
      <c r="Y86" s="96">
        <f t="shared" si="13"/>
        <v>33.060701030754558</v>
      </c>
      <c r="Z86" s="95" t="s">
        <v>52</v>
      </c>
    </row>
    <row r="87" spans="1:26" x14ac:dyDescent="0.25">
      <c r="A87" s="5" t="s">
        <v>133</v>
      </c>
      <c r="B87" s="5" t="s">
        <v>95</v>
      </c>
      <c r="C87" s="5" t="s">
        <v>101</v>
      </c>
      <c r="D87" s="96">
        <v>-98.790400000000005</v>
      </c>
      <c r="E87" s="96">
        <v>-286.07840000000004</v>
      </c>
      <c r="F87" s="96">
        <v>-14.242400000000002</v>
      </c>
      <c r="G87" s="96">
        <v>-5.3437600000000005</v>
      </c>
      <c r="H87" s="96">
        <v>-23.806960000000004</v>
      </c>
      <c r="I87" s="96">
        <v>-93.094080000000005</v>
      </c>
      <c r="J87" s="5">
        <f>VLOOKUP(A87,'Caratteristiche Fasce'!$A$4:$C$24,2,)</f>
        <v>1.62</v>
      </c>
      <c r="K87" s="5">
        <f>VLOOKUP(A87,'Caratteristiche Fasce'!$A$4:$C$24,3,)</f>
        <v>0.8</v>
      </c>
      <c r="L87" s="5">
        <f>VLOOKUP(A87,'Caratteristiche Fasce'!$A$4:$D$24,4,)</f>
        <v>1.8</v>
      </c>
      <c r="M87" s="16">
        <f>L87*K87*'Caratteristiche Materiale'!$N$5</f>
        <v>15.600000000000005</v>
      </c>
      <c r="N87" s="61" t="str">
        <f t="shared" si="14"/>
        <v>NON VERIFICATO</v>
      </c>
      <c r="O87" s="29">
        <f t="shared" si="15"/>
        <v>-68.604444444444439</v>
      </c>
      <c r="P87" s="22">
        <f>L87^2*K87*ABS(O87)/2*(1-ABS(O87)/(0.85*'Caratteristiche Materiale'!$N$4))</f>
        <v>76.609414875428598</v>
      </c>
      <c r="Q87" s="61" t="str">
        <f t="shared" si="16"/>
        <v>NON VERIFICATO</v>
      </c>
      <c r="R87" s="22">
        <f t="shared" si="17"/>
        <v>94.579524537566158</v>
      </c>
      <c r="S87" s="61" t="str">
        <f t="shared" si="18"/>
        <v>NON VERIFICATO</v>
      </c>
      <c r="U87" s="96">
        <f t="shared" si="11"/>
        <v>5.4530506322742305</v>
      </c>
      <c r="V87" s="95" t="s">
        <v>52</v>
      </c>
      <c r="W87" s="96">
        <f t="shared" si="12"/>
        <v>82.292466798563979</v>
      </c>
      <c r="X87" s="95" t="s">
        <v>52</v>
      </c>
      <c r="Y87" s="96">
        <f t="shared" si="13"/>
        <v>33.060701030754558</v>
      </c>
      <c r="Z87" s="95" t="s">
        <v>52</v>
      </c>
    </row>
    <row r="88" spans="1:26" x14ac:dyDescent="0.25">
      <c r="A88" s="5" t="s">
        <v>133</v>
      </c>
      <c r="B88" s="5" t="s">
        <v>96</v>
      </c>
      <c r="C88" s="5" t="s">
        <v>101</v>
      </c>
      <c r="D88" s="96">
        <v>-98.790400000000005</v>
      </c>
      <c r="E88" s="96">
        <v>-286.07840000000004</v>
      </c>
      <c r="F88" s="96">
        <v>-14.242400000000002</v>
      </c>
      <c r="G88" s="96">
        <v>-5.3437600000000005</v>
      </c>
      <c r="H88" s="96">
        <v>-23.806960000000004</v>
      </c>
      <c r="I88" s="96">
        <v>-93.094080000000005</v>
      </c>
      <c r="J88" s="5">
        <f>VLOOKUP(A88,'Caratteristiche Fasce'!$A$4:$C$24,2,)</f>
        <v>1.62</v>
      </c>
      <c r="K88" s="5">
        <f>VLOOKUP(A88,'Caratteristiche Fasce'!$A$4:$C$24,3,)</f>
        <v>0.8</v>
      </c>
      <c r="L88" s="5">
        <f>VLOOKUP(A88,'Caratteristiche Fasce'!$A$4:$D$24,4,)</f>
        <v>1.8</v>
      </c>
      <c r="M88" s="16">
        <f>L88*K88*'Caratteristiche Materiale'!$N$5</f>
        <v>15.600000000000005</v>
      </c>
      <c r="N88" s="61" t="str">
        <f t="shared" si="14"/>
        <v>NON VERIFICATO</v>
      </c>
      <c r="O88" s="29">
        <f t="shared" si="15"/>
        <v>-68.604444444444439</v>
      </c>
      <c r="P88" s="22">
        <f>L88^2*K88*ABS(O88)/2*(1-ABS(O88)/(0.85*'Caratteristiche Materiale'!$N$4))</f>
        <v>76.609414875428598</v>
      </c>
      <c r="Q88" s="61" t="str">
        <f t="shared" si="16"/>
        <v>NON VERIFICATO</v>
      </c>
      <c r="R88" s="22">
        <f t="shared" si="17"/>
        <v>94.579524537566158</v>
      </c>
      <c r="S88" s="61" t="str">
        <f t="shared" si="18"/>
        <v>NON VERIFICATO</v>
      </c>
      <c r="U88" s="96">
        <f t="shared" si="11"/>
        <v>5.4530506322742305</v>
      </c>
      <c r="V88" s="95" t="s">
        <v>52</v>
      </c>
      <c r="W88" s="96">
        <f t="shared" si="12"/>
        <v>82.292466798563979</v>
      </c>
      <c r="X88" s="95" t="s">
        <v>52</v>
      </c>
      <c r="Y88" s="96">
        <f t="shared" si="13"/>
        <v>33.060701030754558</v>
      </c>
      <c r="Z88" s="95" t="s">
        <v>52</v>
      </c>
    </row>
    <row r="89" spans="1:26" x14ac:dyDescent="0.25">
      <c r="A89" s="5" t="s">
        <v>133</v>
      </c>
      <c r="B89" s="5" t="s">
        <v>97</v>
      </c>
      <c r="C89" s="5" t="s">
        <v>101</v>
      </c>
      <c r="D89" s="96">
        <v>-178.81600000000003</v>
      </c>
      <c r="E89" s="96">
        <v>-180.1808</v>
      </c>
      <c r="F89" s="96">
        <v>-23.608800000000002</v>
      </c>
      <c r="G89" s="96">
        <v>-9.1209600000000002</v>
      </c>
      <c r="H89" s="96">
        <v>-37.93824</v>
      </c>
      <c r="I89" s="96">
        <v>-56.042880000000004</v>
      </c>
      <c r="J89" s="5">
        <f>VLOOKUP(A89,'Caratteristiche Fasce'!$A$4:$C$24,2,)</f>
        <v>1.62</v>
      </c>
      <c r="K89" s="5">
        <f>VLOOKUP(A89,'Caratteristiche Fasce'!$A$4:$C$24,3,)</f>
        <v>0.8</v>
      </c>
      <c r="L89" s="5">
        <f>VLOOKUP(A89,'Caratteristiche Fasce'!$A$4:$D$24,4,)</f>
        <v>1.8</v>
      </c>
      <c r="M89" s="16">
        <f>L89*K89*'Caratteristiche Materiale'!$N$5</f>
        <v>15.600000000000005</v>
      </c>
      <c r="N89" s="61" t="str">
        <f t="shared" si="14"/>
        <v>NON VERIFICATO</v>
      </c>
      <c r="O89" s="29">
        <f t="shared" si="15"/>
        <v>-124.17777777777779</v>
      </c>
      <c r="P89" s="22">
        <f>L89^2*K89*ABS(O89)/2*(1-ABS(O89)/(0.85*'Caratteristiche Materiale'!$N$4))</f>
        <v>120.62957413109247</v>
      </c>
      <c r="Q89" s="61" t="str">
        <f t="shared" si="16"/>
        <v>verificato</v>
      </c>
      <c r="R89" s="22">
        <f t="shared" si="17"/>
        <v>148.92540016184253</v>
      </c>
      <c r="S89" s="61" t="str">
        <f t="shared" si="18"/>
        <v>NON VERIFICATO</v>
      </c>
      <c r="U89" s="96">
        <f t="shared" si="11"/>
        <v>8.6579702165824575</v>
      </c>
      <c r="V89" s="95" t="s">
        <v>52</v>
      </c>
      <c r="W89" s="96">
        <f t="shared" si="12"/>
        <v>215.2451375287859</v>
      </c>
      <c r="X89" s="95" t="s">
        <v>52</v>
      </c>
      <c r="Y89" s="96">
        <f t="shared" si="13"/>
        <v>82.653312762426694</v>
      </c>
      <c r="Z89" s="95" t="s">
        <v>52</v>
      </c>
    </row>
    <row r="90" spans="1:26" x14ac:dyDescent="0.25">
      <c r="A90" s="5" t="s">
        <v>133</v>
      </c>
      <c r="B90" s="5" t="s">
        <v>98</v>
      </c>
      <c r="C90" s="5" t="s">
        <v>101</v>
      </c>
      <c r="D90" s="96">
        <v>-178.81600000000003</v>
      </c>
      <c r="E90" s="96">
        <v>-180.1808</v>
      </c>
      <c r="F90" s="96">
        <v>-23.608800000000002</v>
      </c>
      <c r="G90" s="96">
        <v>-9.1209600000000002</v>
      </c>
      <c r="H90" s="96">
        <v>-37.93824</v>
      </c>
      <c r="I90" s="96">
        <v>-56.042880000000004</v>
      </c>
      <c r="J90" s="5">
        <f>VLOOKUP(A90,'Caratteristiche Fasce'!$A$4:$C$24,2,)</f>
        <v>1.62</v>
      </c>
      <c r="K90" s="5">
        <f>VLOOKUP(A90,'Caratteristiche Fasce'!$A$4:$C$24,3,)</f>
        <v>0.8</v>
      </c>
      <c r="L90" s="5">
        <f>VLOOKUP(A90,'Caratteristiche Fasce'!$A$4:$D$24,4,)</f>
        <v>1.8</v>
      </c>
      <c r="M90" s="16">
        <f>L90*K90*'Caratteristiche Materiale'!$N$5</f>
        <v>15.600000000000005</v>
      </c>
      <c r="N90" s="61" t="str">
        <f t="shared" si="14"/>
        <v>NON VERIFICATO</v>
      </c>
      <c r="O90" s="29">
        <f t="shared" si="15"/>
        <v>-124.17777777777779</v>
      </c>
      <c r="P90" s="22">
        <f>L90^2*K90*ABS(O90)/2*(1-ABS(O90)/(0.85*'Caratteristiche Materiale'!$N$4))</f>
        <v>120.62957413109247</v>
      </c>
      <c r="Q90" s="61" t="str">
        <f t="shared" si="16"/>
        <v>verificato</v>
      </c>
      <c r="R90" s="22">
        <f t="shared" si="17"/>
        <v>148.92540016184253</v>
      </c>
      <c r="S90" s="61" t="str">
        <f t="shared" si="18"/>
        <v>NON VERIFICATO</v>
      </c>
      <c r="U90" s="96">
        <f t="shared" si="11"/>
        <v>8.6579702165824575</v>
      </c>
      <c r="V90" s="95" t="s">
        <v>52</v>
      </c>
      <c r="W90" s="96">
        <f t="shared" si="12"/>
        <v>215.2451375287859</v>
      </c>
      <c r="X90" s="95" t="s">
        <v>52</v>
      </c>
      <c r="Y90" s="96">
        <f t="shared" si="13"/>
        <v>82.653312762426694</v>
      </c>
      <c r="Z90" s="95" t="s">
        <v>52</v>
      </c>
    </row>
    <row r="91" spans="1:26" x14ac:dyDescent="0.25">
      <c r="A91" s="5" t="s">
        <v>133</v>
      </c>
      <c r="B91" s="5" t="s">
        <v>99</v>
      </c>
      <c r="C91" s="5" t="s">
        <v>101</v>
      </c>
      <c r="D91" s="96">
        <v>-178.81600000000003</v>
      </c>
      <c r="E91" s="96">
        <v>-180.1808</v>
      </c>
      <c r="F91" s="96">
        <v>-23.608800000000002</v>
      </c>
      <c r="G91" s="96">
        <v>-9.1209600000000002</v>
      </c>
      <c r="H91" s="96">
        <v>-37.93824</v>
      </c>
      <c r="I91" s="96">
        <v>-56.042880000000004</v>
      </c>
      <c r="J91" s="5">
        <f>VLOOKUP(A91,'Caratteristiche Fasce'!$A$4:$C$24,2,)</f>
        <v>1.62</v>
      </c>
      <c r="K91" s="5">
        <f>VLOOKUP(A91,'Caratteristiche Fasce'!$A$4:$C$24,3,)</f>
        <v>0.8</v>
      </c>
      <c r="L91" s="5">
        <f>VLOOKUP(A91,'Caratteristiche Fasce'!$A$4:$D$24,4,)</f>
        <v>1.8</v>
      </c>
      <c r="M91" s="16">
        <f>L91*K91*'Caratteristiche Materiale'!$N$5</f>
        <v>15.600000000000005</v>
      </c>
      <c r="N91" s="61" t="str">
        <f t="shared" si="14"/>
        <v>NON VERIFICATO</v>
      </c>
      <c r="O91" s="29">
        <f t="shared" si="15"/>
        <v>-124.17777777777779</v>
      </c>
      <c r="P91" s="22">
        <f>L91^2*K91*ABS(O91)/2*(1-ABS(O91)/(0.85*'Caratteristiche Materiale'!$N$4))</f>
        <v>120.62957413109247</v>
      </c>
      <c r="Q91" s="61" t="str">
        <f t="shared" si="16"/>
        <v>verificato</v>
      </c>
      <c r="R91" s="22">
        <f t="shared" si="17"/>
        <v>148.92540016184253</v>
      </c>
      <c r="S91" s="61" t="str">
        <f t="shared" si="18"/>
        <v>NON VERIFICATO</v>
      </c>
      <c r="U91" s="96">
        <f t="shared" si="11"/>
        <v>8.6579702165824575</v>
      </c>
      <c r="V91" s="95" t="s">
        <v>52</v>
      </c>
      <c r="W91" s="96">
        <f t="shared" si="12"/>
        <v>215.2451375287859</v>
      </c>
      <c r="X91" s="95" t="s">
        <v>52</v>
      </c>
      <c r="Y91" s="96">
        <f t="shared" si="13"/>
        <v>82.653312762426694</v>
      </c>
      <c r="Z91" s="95" t="s">
        <v>52</v>
      </c>
    </row>
    <row r="92" spans="1:26" x14ac:dyDescent="0.25">
      <c r="A92" s="5" t="s">
        <v>134</v>
      </c>
      <c r="B92" s="5" t="s">
        <v>92</v>
      </c>
      <c r="C92" s="5" t="s">
        <v>101</v>
      </c>
      <c r="D92" s="96">
        <v>-84.596000000000004</v>
      </c>
      <c r="E92" s="96">
        <v>-269.65039999999999</v>
      </c>
      <c r="F92" s="96">
        <v>-14.0808</v>
      </c>
      <c r="G92" s="96">
        <v>-4.1898400000000002</v>
      </c>
      <c r="H92" s="96">
        <v>-20.202640000000002</v>
      </c>
      <c r="I92" s="96">
        <v>-46.563600000000008</v>
      </c>
      <c r="J92" s="5">
        <f>VLOOKUP(A92,'Caratteristiche Fasce'!$A$4:$C$24,2,)</f>
        <v>1.6</v>
      </c>
      <c r="K92" s="5">
        <f>VLOOKUP(A92,'Caratteristiche Fasce'!$A$4:$C$24,3,)</f>
        <v>0.8</v>
      </c>
      <c r="L92" s="5">
        <f>VLOOKUP(A92,'Caratteristiche Fasce'!$A$4:$D$24,4,)</f>
        <v>1.8</v>
      </c>
      <c r="M92" s="16">
        <f>L92*K92*'Caratteristiche Materiale'!$N$5</f>
        <v>15.600000000000005</v>
      </c>
      <c r="N92" s="61" t="str">
        <f t="shared" si="14"/>
        <v>NON VERIFICATO</v>
      </c>
      <c r="O92" s="29">
        <f t="shared" si="15"/>
        <v>-58.74722222222222</v>
      </c>
      <c r="P92" s="22">
        <f>L92^2*K92*ABS(O92)/2*(1-ABS(O92)/(0.85*'Caratteristiche Materiale'!$N$4))</f>
        <v>67.115622836974794</v>
      </c>
      <c r="Q92" s="61" t="str">
        <f t="shared" si="16"/>
        <v>verificato</v>
      </c>
      <c r="R92" s="22">
        <f t="shared" si="17"/>
        <v>83.894528546218481</v>
      </c>
      <c r="S92" s="61" t="str">
        <f t="shared" si="18"/>
        <v>NON VERIFICATO</v>
      </c>
      <c r="U92" s="96">
        <f t="shared" si="11"/>
        <v>5.7852686293066897</v>
      </c>
      <c r="V92" s="95" t="s">
        <v>52</v>
      </c>
      <c r="W92" s="96">
        <f t="shared" si="12"/>
        <v>144.1375298236708</v>
      </c>
      <c r="X92" s="95" t="s">
        <v>52</v>
      </c>
      <c r="Y92" s="96">
        <f t="shared" si="13"/>
        <v>31.112332318520007</v>
      </c>
      <c r="Z92" s="95" t="s">
        <v>52</v>
      </c>
    </row>
    <row r="93" spans="1:26" x14ac:dyDescent="0.25">
      <c r="A93" s="5" t="s">
        <v>134</v>
      </c>
      <c r="B93" s="5" t="s">
        <v>93</v>
      </c>
      <c r="C93" s="5" t="s">
        <v>101</v>
      </c>
      <c r="D93" s="96">
        <v>-154.55200000000002</v>
      </c>
      <c r="E93" s="96">
        <v>-164.43600000000001</v>
      </c>
      <c r="F93" s="96">
        <v>-22.3</v>
      </c>
      <c r="G93" s="96">
        <v>-6.1002400000000003</v>
      </c>
      <c r="H93" s="96">
        <v>-40.381599999999999</v>
      </c>
      <c r="I93" s="96">
        <v>-26.182560000000002</v>
      </c>
      <c r="J93" s="5">
        <f>VLOOKUP(A93,'Caratteristiche Fasce'!$A$4:$C$24,2,)</f>
        <v>1.6</v>
      </c>
      <c r="K93" s="5">
        <f>VLOOKUP(A93,'Caratteristiche Fasce'!$A$4:$C$24,3,)</f>
        <v>0.8</v>
      </c>
      <c r="L93" s="5">
        <f>VLOOKUP(A93,'Caratteristiche Fasce'!$A$4:$D$24,4,)</f>
        <v>1.8</v>
      </c>
      <c r="M93" s="16">
        <f>L93*K93*'Caratteristiche Materiale'!$N$5</f>
        <v>15.600000000000005</v>
      </c>
      <c r="N93" s="61" t="str">
        <f t="shared" si="14"/>
        <v>NON VERIFICATO</v>
      </c>
      <c r="O93" s="29">
        <f t="shared" si="15"/>
        <v>-107.32777777777778</v>
      </c>
      <c r="P93" s="22">
        <f>L93^2*K93*ABS(O93)/2*(1-ABS(O93)/(0.85*'Caratteristiche Materiale'!$N$4))</f>
        <v>108.98799238991599</v>
      </c>
      <c r="Q93" s="61" t="str">
        <f t="shared" si="16"/>
        <v>verificato</v>
      </c>
      <c r="R93" s="22">
        <f t="shared" si="17"/>
        <v>136.23499048739498</v>
      </c>
      <c r="S93" s="61" t="str">
        <f t="shared" si="18"/>
        <v>NON VERIFICATO</v>
      </c>
      <c r="U93" s="96">
        <f t="shared" si="11"/>
        <v>9.4869736554039275</v>
      </c>
      <c r="V93" s="95" t="s">
        <v>52</v>
      </c>
      <c r="W93" s="96">
        <f t="shared" si="12"/>
        <v>416.26178796082576</v>
      </c>
      <c r="X93" s="95" t="s">
        <v>52</v>
      </c>
      <c r="Y93" s="96">
        <f t="shared" si="13"/>
        <v>82.84985677552055</v>
      </c>
      <c r="Z93" s="95" t="s">
        <v>52</v>
      </c>
    </row>
    <row r="94" spans="1:26" x14ac:dyDescent="0.25">
      <c r="A94" s="5" t="s">
        <v>134</v>
      </c>
      <c r="B94" s="5" t="s">
        <v>94</v>
      </c>
      <c r="C94" s="5" t="s">
        <v>101</v>
      </c>
      <c r="D94" s="96">
        <v>-84.596000000000004</v>
      </c>
      <c r="E94" s="96">
        <v>-269.65039999999999</v>
      </c>
      <c r="F94" s="96">
        <v>-14.0808</v>
      </c>
      <c r="G94" s="96">
        <v>-4.1898400000000002</v>
      </c>
      <c r="H94" s="96">
        <v>-20.202640000000002</v>
      </c>
      <c r="I94" s="96">
        <v>-46.563600000000008</v>
      </c>
      <c r="J94" s="5">
        <f>VLOOKUP(A94,'Caratteristiche Fasce'!$A$4:$C$24,2,)</f>
        <v>1.6</v>
      </c>
      <c r="K94" s="5">
        <f>VLOOKUP(A94,'Caratteristiche Fasce'!$A$4:$C$24,3,)</f>
        <v>0.8</v>
      </c>
      <c r="L94" s="5">
        <f>VLOOKUP(A94,'Caratteristiche Fasce'!$A$4:$D$24,4,)</f>
        <v>1.8</v>
      </c>
      <c r="M94" s="16">
        <f>L94*K94*'Caratteristiche Materiale'!$N$5</f>
        <v>15.600000000000005</v>
      </c>
      <c r="N94" s="61" t="str">
        <f t="shared" si="14"/>
        <v>NON VERIFICATO</v>
      </c>
      <c r="O94" s="29">
        <f t="shared" si="15"/>
        <v>-58.74722222222222</v>
      </c>
      <c r="P94" s="22">
        <f>L94^2*K94*ABS(O94)/2*(1-ABS(O94)/(0.85*'Caratteristiche Materiale'!$N$4))</f>
        <v>67.115622836974794</v>
      </c>
      <c r="Q94" s="61" t="str">
        <f t="shared" si="16"/>
        <v>verificato</v>
      </c>
      <c r="R94" s="22">
        <f t="shared" si="17"/>
        <v>83.894528546218481</v>
      </c>
      <c r="S94" s="61" t="str">
        <f t="shared" si="18"/>
        <v>NON VERIFICATO</v>
      </c>
      <c r="U94" s="96">
        <f t="shared" si="11"/>
        <v>5.7852686293066897</v>
      </c>
      <c r="V94" s="95" t="s">
        <v>52</v>
      </c>
      <c r="W94" s="96">
        <f t="shared" si="12"/>
        <v>144.1375298236708</v>
      </c>
      <c r="X94" s="95" t="s">
        <v>52</v>
      </c>
      <c r="Y94" s="96">
        <f t="shared" si="13"/>
        <v>31.112332318520007</v>
      </c>
      <c r="Z94" s="95" t="s">
        <v>52</v>
      </c>
    </row>
    <row r="95" spans="1:26" x14ac:dyDescent="0.25">
      <c r="A95" s="5" t="s">
        <v>134</v>
      </c>
      <c r="B95" s="5" t="s">
        <v>95</v>
      </c>
      <c r="C95" s="5" t="s">
        <v>101</v>
      </c>
      <c r="D95" s="96">
        <v>-84.596000000000004</v>
      </c>
      <c r="E95" s="96">
        <v>-269.65039999999999</v>
      </c>
      <c r="F95" s="96">
        <v>-14.0808</v>
      </c>
      <c r="G95" s="96">
        <v>-4.1898400000000002</v>
      </c>
      <c r="H95" s="96">
        <v>-20.202640000000002</v>
      </c>
      <c r="I95" s="96">
        <v>-46.563600000000008</v>
      </c>
      <c r="J95" s="5">
        <f>VLOOKUP(A95,'Caratteristiche Fasce'!$A$4:$C$24,2,)</f>
        <v>1.6</v>
      </c>
      <c r="K95" s="5">
        <f>VLOOKUP(A95,'Caratteristiche Fasce'!$A$4:$C$24,3,)</f>
        <v>0.8</v>
      </c>
      <c r="L95" s="5">
        <f>VLOOKUP(A95,'Caratteristiche Fasce'!$A$4:$D$24,4,)</f>
        <v>1.8</v>
      </c>
      <c r="M95" s="16">
        <f>L95*K95*'Caratteristiche Materiale'!$N$5</f>
        <v>15.600000000000005</v>
      </c>
      <c r="N95" s="61" t="str">
        <f t="shared" si="14"/>
        <v>NON VERIFICATO</v>
      </c>
      <c r="O95" s="29">
        <f t="shared" si="15"/>
        <v>-58.74722222222222</v>
      </c>
      <c r="P95" s="22">
        <f>L95^2*K95*ABS(O95)/2*(1-ABS(O95)/(0.85*'Caratteristiche Materiale'!$N$4))</f>
        <v>67.115622836974794</v>
      </c>
      <c r="Q95" s="61" t="str">
        <f t="shared" si="16"/>
        <v>verificato</v>
      </c>
      <c r="R95" s="22">
        <f t="shared" si="17"/>
        <v>83.894528546218481</v>
      </c>
      <c r="S95" s="61" t="str">
        <f t="shared" si="18"/>
        <v>NON VERIFICATO</v>
      </c>
      <c r="U95" s="96">
        <f t="shared" si="11"/>
        <v>5.7852686293066897</v>
      </c>
      <c r="V95" s="95" t="s">
        <v>52</v>
      </c>
      <c r="W95" s="96">
        <f t="shared" si="12"/>
        <v>144.1375298236708</v>
      </c>
      <c r="X95" s="95" t="s">
        <v>52</v>
      </c>
      <c r="Y95" s="96">
        <f t="shared" si="13"/>
        <v>31.112332318520007</v>
      </c>
      <c r="Z95" s="95" t="s">
        <v>52</v>
      </c>
    </row>
    <row r="96" spans="1:26" x14ac:dyDescent="0.25">
      <c r="A96" s="5" t="s">
        <v>134</v>
      </c>
      <c r="B96" s="5" t="s">
        <v>96</v>
      </c>
      <c r="C96" s="5" t="s">
        <v>101</v>
      </c>
      <c r="D96" s="96">
        <v>-84.596000000000004</v>
      </c>
      <c r="E96" s="96">
        <v>-269.65039999999999</v>
      </c>
      <c r="F96" s="96">
        <v>-14.0808</v>
      </c>
      <c r="G96" s="96">
        <v>-4.1898400000000002</v>
      </c>
      <c r="H96" s="96">
        <v>-20.202640000000002</v>
      </c>
      <c r="I96" s="96">
        <v>-46.563600000000008</v>
      </c>
      <c r="J96" s="5">
        <f>VLOOKUP(A96,'Caratteristiche Fasce'!$A$4:$C$24,2,)</f>
        <v>1.6</v>
      </c>
      <c r="K96" s="5">
        <f>VLOOKUP(A96,'Caratteristiche Fasce'!$A$4:$C$24,3,)</f>
        <v>0.8</v>
      </c>
      <c r="L96" s="5">
        <f>VLOOKUP(A96,'Caratteristiche Fasce'!$A$4:$D$24,4,)</f>
        <v>1.8</v>
      </c>
      <c r="M96" s="16">
        <f>L96*K96*'Caratteristiche Materiale'!$N$5</f>
        <v>15.600000000000005</v>
      </c>
      <c r="N96" s="61" t="str">
        <f t="shared" si="14"/>
        <v>NON VERIFICATO</v>
      </c>
      <c r="O96" s="29">
        <f t="shared" si="15"/>
        <v>-58.74722222222222</v>
      </c>
      <c r="P96" s="22">
        <f>L96^2*K96*ABS(O96)/2*(1-ABS(O96)/(0.85*'Caratteristiche Materiale'!$N$4))</f>
        <v>67.115622836974794</v>
      </c>
      <c r="Q96" s="61" t="str">
        <f t="shared" si="16"/>
        <v>verificato</v>
      </c>
      <c r="R96" s="22">
        <f t="shared" si="17"/>
        <v>83.894528546218481</v>
      </c>
      <c r="S96" s="61" t="str">
        <f t="shared" si="18"/>
        <v>NON VERIFICATO</v>
      </c>
      <c r="U96" s="96">
        <f t="shared" si="11"/>
        <v>5.7852686293066897</v>
      </c>
      <c r="V96" s="95" t="s">
        <v>52</v>
      </c>
      <c r="W96" s="96">
        <f t="shared" si="12"/>
        <v>144.1375298236708</v>
      </c>
      <c r="X96" s="95" t="s">
        <v>52</v>
      </c>
      <c r="Y96" s="96">
        <f t="shared" si="13"/>
        <v>31.112332318520007</v>
      </c>
      <c r="Z96" s="95" t="s">
        <v>52</v>
      </c>
    </row>
    <row r="97" spans="1:26" x14ac:dyDescent="0.25">
      <c r="A97" s="5" t="s">
        <v>134</v>
      </c>
      <c r="B97" s="5" t="s">
        <v>97</v>
      </c>
      <c r="C97" s="5" t="s">
        <v>101</v>
      </c>
      <c r="D97" s="96">
        <v>-154.55200000000002</v>
      </c>
      <c r="E97" s="96">
        <v>-164.43600000000001</v>
      </c>
      <c r="F97" s="96">
        <v>-22.3</v>
      </c>
      <c r="G97" s="96">
        <v>-6.1002400000000003</v>
      </c>
      <c r="H97" s="96">
        <v>-40.381599999999999</v>
      </c>
      <c r="I97" s="96">
        <v>-26.182560000000002</v>
      </c>
      <c r="J97" s="5">
        <f>VLOOKUP(A97,'Caratteristiche Fasce'!$A$4:$C$24,2,)</f>
        <v>1.6</v>
      </c>
      <c r="K97" s="5">
        <f>VLOOKUP(A97,'Caratteristiche Fasce'!$A$4:$C$24,3,)</f>
        <v>0.8</v>
      </c>
      <c r="L97" s="5">
        <f>VLOOKUP(A97,'Caratteristiche Fasce'!$A$4:$D$24,4,)</f>
        <v>1.8</v>
      </c>
      <c r="M97" s="16">
        <f>L97*K97*'Caratteristiche Materiale'!$N$5</f>
        <v>15.600000000000005</v>
      </c>
      <c r="N97" s="61" t="str">
        <f t="shared" si="14"/>
        <v>NON VERIFICATO</v>
      </c>
      <c r="O97" s="29">
        <f t="shared" si="15"/>
        <v>-107.32777777777778</v>
      </c>
      <c r="P97" s="22">
        <f>L97^2*K97*ABS(O97)/2*(1-ABS(O97)/(0.85*'Caratteristiche Materiale'!$N$4))</f>
        <v>108.98799238991599</v>
      </c>
      <c r="Q97" s="61" t="str">
        <f t="shared" si="16"/>
        <v>verificato</v>
      </c>
      <c r="R97" s="22">
        <f t="shared" si="17"/>
        <v>136.23499048739498</v>
      </c>
      <c r="S97" s="61" t="str">
        <f t="shared" si="18"/>
        <v>NON VERIFICATO</v>
      </c>
      <c r="U97" s="96">
        <f t="shared" si="11"/>
        <v>9.4869736554039275</v>
      </c>
      <c r="V97" s="95" t="s">
        <v>52</v>
      </c>
      <c r="W97" s="96">
        <f t="shared" si="12"/>
        <v>416.26178796082576</v>
      </c>
      <c r="X97" s="95" t="s">
        <v>52</v>
      </c>
      <c r="Y97" s="96">
        <f t="shared" si="13"/>
        <v>82.84985677552055</v>
      </c>
      <c r="Z97" s="95" t="s">
        <v>52</v>
      </c>
    </row>
    <row r="98" spans="1:26" x14ac:dyDescent="0.25">
      <c r="A98" s="5" t="s">
        <v>134</v>
      </c>
      <c r="B98" s="5" t="s">
        <v>98</v>
      </c>
      <c r="C98" s="5" t="s">
        <v>101</v>
      </c>
      <c r="D98" s="96">
        <v>-154.55200000000002</v>
      </c>
      <c r="E98" s="96">
        <v>-164.43600000000001</v>
      </c>
      <c r="F98" s="96">
        <v>-22.3</v>
      </c>
      <c r="G98" s="96">
        <v>-6.1002400000000003</v>
      </c>
      <c r="H98" s="96">
        <v>-40.381599999999999</v>
      </c>
      <c r="I98" s="96">
        <v>-26.182560000000002</v>
      </c>
      <c r="J98" s="5">
        <f>VLOOKUP(A98,'Caratteristiche Fasce'!$A$4:$C$24,2,)</f>
        <v>1.6</v>
      </c>
      <c r="K98" s="5">
        <f>VLOOKUP(A98,'Caratteristiche Fasce'!$A$4:$C$24,3,)</f>
        <v>0.8</v>
      </c>
      <c r="L98" s="5">
        <f>VLOOKUP(A98,'Caratteristiche Fasce'!$A$4:$D$24,4,)</f>
        <v>1.8</v>
      </c>
      <c r="M98" s="16">
        <f>L98*K98*'Caratteristiche Materiale'!$N$5</f>
        <v>15.600000000000005</v>
      </c>
      <c r="N98" s="61" t="str">
        <f t="shared" si="14"/>
        <v>NON VERIFICATO</v>
      </c>
      <c r="O98" s="29">
        <f t="shared" si="15"/>
        <v>-107.32777777777778</v>
      </c>
      <c r="P98" s="22">
        <f>L98^2*K98*ABS(O98)/2*(1-ABS(O98)/(0.85*'Caratteristiche Materiale'!$N$4))</f>
        <v>108.98799238991599</v>
      </c>
      <c r="Q98" s="61" t="str">
        <f t="shared" si="16"/>
        <v>verificato</v>
      </c>
      <c r="R98" s="22">
        <f t="shared" si="17"/>
        <v>136.23499048739498</v>
      </c>
      <c r="S98" s="61" t="str">
        <f t="shared" si="18"/>
        <v>NON VERIFICATO</v>
      </c>
      <c r="U98" s="96">
        <f t="shared" si="11"/>
        <v>9.4869736554039275</v>
      </c>
      <c r="V98" s="95" t="s">
        <v>52</v>
      </c>
      <c r="W98" s="96">
        <f t="shared" si="12"/>
        <v>416.26178796082576</v>
      </c>
      <c r="X98" s="95" t="s">
        <v>52</v>
      </c>
      <c r="Y98" s="96">
        <f t="shared" si="13"/>
        <v>82.84985677552055</v>
      </c>
      <c r="Z98" s="95" t="s">
        <v>52</v>
      </c>
    </row>
    <row r="99" spans="1:26" x14ac:dyDescent="0.25">
      <c r="A99" s="5" t="s">
        <v>134</v>
      </c>
      <c r="B99" s="5" t="s">
        <v>99</v>
      </c>
      <c r="C99" s="5" t="s">
        <v>101</v>
      </c>
      <c r="D99" s="96">
        <v>-154.55200000000002</v>
      </c>
      <c r="E99" s="96">
        <v>-164.43600000000001</v>
      </c>
      <c r="F99" s="96">
        <v>-22.3</v>
      </c>
      <c r="G99" s="96">
        <v>-6.1002400000000003</v>
      </c>
      <c r="H99" s="96">
        <v>-40.381599999999999</v>
      </c>
      <c r="I99" s="96">
        <v>-26.182560000000002</v>
      </c>
      <c r="J99" s="5">
        <f>VLOOKUP(A99,'Caratteristiche Fasce'!$A$4:$C$24,2,)</f>
        <v>1.6</v>
      </c>
      <c r="K99" s="5">
        <f>VLOOKUP(A99,'Caratteristiche Fasce'!$A$4:$C$24,3,)</f>
        <v>0.8</v>
      </c>
      <c r="L99" s="5">
        <f>VLOOKUP(A99,'Caratteristiche Fasce'!$A$4:$D$24,4,)</f>
        <v>1.8</v>
      </c>
      <c r="M99" s="16">
        <f>L99*K99*'Caratteristiche Materiale'!$N$5</f>
        <v>15.600000000000005</v>
      </c>
      <c r="N99" s="61" t="str">
        <f t="shared" si="14"/>
        <v>NON VERIFICATO</v>
      </c>
      <c r="O99" s="29">
        <f t="shared" si="15"/>
        <v>-107.32777777777778</v>
      </c>
      <c r="P99" s="22">
        <f>L99^2*K99*ABS(O99)/2*(1-ABS(O99)/(0.85*'Caratteristiche Materiale'!$N$4))</f>
        <v>108.98799238991599</v>
      </c>
      <c r="Q99" s="61" t="str">
        <f t="shared" si="16"/>
        <v>verificato</v>
      </c>
      <c r="R99" s="22">
        <f t="shared" si="17"/>
        <v>136.23499048739498</v>
      </c>
      <c r="S99" s="61" t="str">
        <f t="shared" si="18"/>
        <v>NON VERIFICATO</v>
      </c>
      <c r="U99" s="96">
        <f t="shared" si="11"/>
        <v>9.4869736554039275</v>
      </c>
      <c r="V99" s="95" t="s">
        <v>52</v>
      </c>
      <c r="W99" s="96">
        <f t="shared" si="12"/>
        <v>416.26178796082576</v>
      </c>
      <c r="X99" s="95" t="s">
        <v>52</v>
      </c>
      <c r="Y99" s="96">
        <f t="shared" si="13"/>
        <v>82.84985677552055</v>
      </c>
      <c r="Z99" s="95" t="s">
        <v>52</v>
      </c>
    </row>
    <row r="100" spans="1:26" x14ac:dyDescent="0.25">
      <c r="A100" s="5" t="s">
        <v>135</v>
      </c>
      <c r="B100" s="5" t="s">
        <v>92</v>
      </c>
      <c r="C100" s="5" t="s">
        <v>101</v>
      </c>
      <c r="D100" s="96">
        <v>-83.0184</v>
      </c>
      <c r="E100" s="96">
        <v>-273.61039999999997</v>
      </c>
      <c r="F100" s="96">
        <v>-11.9</v>
      </c>
      <c r="G100" s="96">
        <v>-6.8086400000000005</v>
      </c>
      <c r="H100" s="96">
        <v>-22.364800000000002</v>
      </c>
      <c r="I100" s="96">
        <v>-75.448639999999997</v>
      </c>
      <c r="J100" s="5">
        <f>VLOOKUP(A100,'Caratteristiche Fasce'!$A$4:$C$24,2,)</f>
        <v>1.6</v>
      </c>
      <c r="K100" s="5">
        <f>VLOOKUP(A100,'Caratteristiche Fasce'!$A$4:$C$24,3,)</f>
        <v>0.8</v>
      </c>
      <c r="L100" s="5">
        <f>VLOOKUP(A100,'Caratteristiche Fasce'!$A$4:$D$24,4,)</f>
        <v>1.8</v>
      </c>
      <c r="M100" s="16">
        <f>L100*K100*'Caratteristiche Materiale'!$N$5</f>
        <v>15.600000000000005</v>
      </c>
      <c r="N100" s="61" t="str">
        <f t="shared" si="14"/>
        <v>NON VERIFICATO</v>
      </c>
      <c r="O100" s="29">
        <f t="shared" si="15"/>
        <v>-57.651666666666657</v>
      </c>
      <c r="P100" s="22">
        <f>L100^2*K100*ABS(O100)/2*(1-ABS(O100)/(0.85*'Caratteristiche Materiale'!$N$4))</f>
        <v>66.029096043831927</v>
      </c>
      <c r="Q100" s="61" t="str">
        <f t="shared" si="16"/>
        <v>NON VERIFICATO</v>
      </c>
      <c r="R100" s="22">
        <f t="shared" si="17"/>
        <v>82.536370054789899</v>
      </c>
      <c r="S100" s="61" t="str">
        <f t="shared" si="18"/>
        <v>NON VERIFICATO</v>
      </c>
      <c r="U100" s="96">
        <f t="shared" ref="U100:U131" si="19">M100/ABS(E100)*100</f>
        <v>5.7015376608491515</v>
      </c>
      <c r="V100" s="95" t="s">
        <v>52</v>
      </c>
      <c r="W100" s="96">
        <f t="shared" ref="W100:W131" si="20">P100/ABS(I100)*100</f>
        <v>87.515289929456557</v>
      </c>
      <c r="X100" s="95" t="s">
        <v>52</v>
      </c>
      <c r="Y100" s="96">
        <f t="shared" ref="Y100:Y131" si="21">R100/ABS(E100)*100</f>
        <v>30.165655272895293</v>
      </c>
      <c r="Z100" s="95" t="s">
        <v>52</v>
      </c>
    </row>
    <row r="101" spans="1:26" x14ac:dyDescent="0.25">
      <c r="A101" s="5" t="s">
        <v>135</v>
      </c>
      <c r="B101" s="5" t="s">
        <v>93</v>
      </c>
      <c r="C101" s="5" t="s">
        <v>101</v>
      </c>
      <c r="D101" s="96">
        <v>-148.79600000000002</v>
      </c>
      <c r="E101" s="96">
        <v>-176.7328</v>
      </c>
      <c r="F101" s="96">
        <v>-23.272800000000004</v>
      </c>
      <c r="G101" s="96">
        <v>-9.5388800000000007</v>
      </c>
      <c r="H101" s="96">
        <v>-35.847840000000005</v>
      </c>
      <c r="I101" s="96">
        <v>-38.898320000000005</v>
      </c>
      <c r="J101" s="5">
        <f>VLOOKUP(A101,'Caratteristiche Fasce'!$A$4:$C$24,2,)</f>
        <v>1.6</v>
      </c>
      <c r="K101" s="5">
        <f>VLOOKUP(A101,'Caratteristiche Fasce'!$A$4:$C$24,3,)</f>
        <v>0.8</v>
      </c>
      <c r="L101" s="5">
        <f>VLOOKUP(A101,'Caratteristiche Fasce'!$A$4:$D$24,4,)</f>
        <v>1.8</v>
      </c>
      <c r="M101" s="16">
        <f>L101*K101*'Caratteristiche Materiale'!$N$5</f>
        <v>15.600000000000005</v>
      </c>
      <c r="N101" s="61" t="str">
        <f t="shared" si="14"/>
        <v>NON VERIFICATO</v>
      </c>
      <c r="O101" s="29">
        <f t="shared" si="15"/>
        <v>-103.33055555555556</v>
      </c>
      <c r="P101" s="22">
        <f>L101^2*K101*ABS(O101)/2*(1-ABS(O101)/(0.85*'Caratteristiche Materiale'!$N$4))</f>
        <v>106.00852233277314</v>
      </c>
      <c r="Q101" s="61" t="str">
        <f t="shared" si="16"/>
        <v>verificato</v>
      </c>
      <c r="R101" s="22">
        <f t="shared" si="17"/>
        <v>132.5106529159664</v>
      </c>
      <c r="S101" s="61" t="str">
        <f t="shared" si="18"/>
        <v>NON VERIFICATO</v>
      </c>
      <c r="U101" s="96">
        <f t="shared" si="19"/>
        <v>8.8268844266599107</v>
      </c>
      <c r="V101" s="95" t="s">
        <v>52</v>
      </c>
      <c r="W101" s="96">
        <f t="shared" si="20"/>
        <v>272.52725138970817</v>
      </c>
      <c r="X101" s="95" t="s">
        <v>52</v>
      </c>
      <c r="Y101" s="96">
        <f t="shared" si="21"/>
        <v>74.977962730158978</v>
      </c>
      <c r="Z101" s="95" t="s">
        <v>52</v>
      </c>
    </row>
    <row r="102" spans="1:26" x14ac:dyDescent="0.25">
      <c r="A102" s="5" t="s">
        <v>135</v>
      </c>
      <c r="B102" s="5" t="s">
        <v>94</v>
      </c>
      <c r="C102" s="5" t="s">
        <v>101</v>
      </c>
      <c r="D102" s="96">
        <v>-83.0184</v>
      </c>
      <c r="E102" s="96">
        <v>-273.61039999999997</v>
      </c>
      <c r="F102" s="96">
        <v>-11.9</v>
      </c>
      <c r="G102" s="96">
        <v>-6.8086400000000005</v>
      </c>
      <c r="H102" s="96">
        <v>-22.364800000000002</v>
      </c>
      <c r="I102" s="96">
        <v>-75.448639999999997</v>
      </c>
      <c r="J102" s="5">
        <f>VLOOKUP(A102,'Caratteristiche Fasce'!$A$4:$C$24,2,)</f>
        <v>1.6</v>
      </c>
      <c r="K102" s="5">
        <f>VLOOKUP(A102,'Caratteristiche Fasce'!$A$4:$C$24,3,)</f>
        <v>0.8</v>
      </c>
      <c r="L102" s="5">
        <f>VLOOKUP(A102,'Caratteristiche Fasce'!$A$4:$D$24,4,)</f>
        <v>1.8</v>
      </c>
      <c r="M102" s="16">
        <f>L102*K102*'Caratteristiche Materiale'!$N$5</f>
        <v>15.600000000000005</v>
      </c>
      <c r="N102" s="61" t="str">
        <f t="shared" si="14"/>
        <v>NON VERIFICATO</v>
      </c>
      <c r="O102" s="29">
        <f t="shared" si="15"/>
        <v>-57.651666666666657</v>
      </c>
      <c r="P102" s="22">
        <f>L102^2*K102*ABS(O102)/2*(1-ABS(O102)/(0.85*'Caratteristiche Materiale'!$N$4))</f>
        <v>66.029096043831927</v>
      </c>
      <c r="Q102" s="61" t="str">
        <f t="shared" si="16"/>
        <v>NON VERIFICATO</v>
      </c>
      <c r="R102" s="22">
        <f t="shared" si="17"/>
        <v>82.536370054789899</v>
      </c>
      <c r="S102" s="61" t="str">
        <f t="shared" si="18"/>
        <v>NON VERIFICATO</v>
      </c>
      <c r="U102" s="96">
        <f t="shared" si="19"/>
        <v>5.7015376608491515</v>
      </c>
      <c r="V102" s="95" t="s">
        <v>52</v>
      </c>
      <c r="W102" s="96">
        <f t="shared" si="20"/>
        <v>87.515289929456557</v>
      </c>
      <c r="X102" s="95" t="s">
        <v>52</v>
      </c>
      <c r="Y102" s="96">
        <f t="shared" si="21"/>
        <v>30.165655272895293</v>
      </c>
      <c r="Z102" s="95" t="s">
        <v>52</v>
      </c>
    </row>
    <row r="103" spans="1:26" x14ac:dyDescent="0.25">
      <c r="A103" s="5" t="s">
        <v>135</v>
      </c>
      <c r="B103" s="5" t="s">
        <v>95</v>
      </c>
      <c r="C103" s="5" t="s">
        <v>101</v>
      </c>
      <c r="D103" s="96">
        <v>-83.0184</v>
      </c>
      <c r="E103" s="96">
        <v>-273.61039999999997</v>
      </c>
      <c r="F103" s="96">
        <v>-11.9</v>
      </c>
      <c r="G103" s="96">
        <v>-6.8086400000000005</v>
      </c>
      <c r="H103" s="96">
        <v>-22.364800000000002</v>
      </c>
      <c r="I103" s="96">
        <v>-75.448639999999997</v>
      </c>
      <c r="J103" s="5">
        <f>VLOOKUP(A103,'Caratteristiche Fasce'!$A$4:$C$24,2,)</f>
        <v>1.6</v>
      </c>
      <c r="K103" s="5">
        <f>VLOOKUP(A103,'Caratteristiche Fasce'!$A$4:$C$24,3,)</f>
        <v>0.8</v>
      </c>
      <c r="L103" s="5">
        <f>VLOOKUP(A103,'Caratteristiche Fasce'!$A$4:$D$24,4,)</f>
        <v>1.8</v>
      </c>
      <c r="M103" s="16">
        <f>L103*K103*'Caratteristiche Materiale'!$N$5</f>
        <v>15.600000000000005</v>
      </c>
      <c r="N103" s="61" t="str">
        <f t="shared" si="14"/>
        <v>NON VERIFICATO</v>
      </c>
      <c r="O103" s="29">
        <f t="shared" si="15"/>
        <v>-57.651666666666657</v>
      </c>
      <c r="P103" s="22">
        <f>L103^2*K103*ABS(O103)/2*(1-ABS(O103)/(0.85*'Caratteristiche Materiale'!$N$4))</f>
        <v>66.029096043831927</v>
      </c>
      <c r="Q103" s="61" t="str">
        <f t="shared" si="16"/>
        <v>NON VERIFICATO</v>
      </c>
      <c r="R103" s="22">
        <f t="shared" si="17"/>
        <v>82.536370054789899</v>
      </c>
      <c r="S103" s="61" t="str">
        <f t="shared" si="18"/>
        <v>NON VERIFICATO</v>
      </c>
      <c r="U103" s="96">
        <f t="shared" si="19"/>
        <v>5.7015376608491515</v>
      </c>
      <c r="V103" s="95" t="s">
        <v>52</v>
      </c>
      <c r="W103" s="96">
        <f t="shared" si="20"/>
        <v>87.515289929456557</v>
      </c>
      <c r="X103" s="95" t="s">
        <v>52</v>
      </c>
      <c r="Y103" s="96">
        <f t="shared" si="21"/>
        <v>30.165655272895293</v>
      </c>
      <c r="Z103" s="95" t="s">
        <v>52</v>
      </c>
    </row>
    <row r="104" spans="1:26" x14ac:dyDescent="0.25">
      <c r="A104" s="5" t="s">
        <v>135</v>
      </c>
      <c r="B104" s="5" t="s">
        <v>96</v>
      </c>
      <c r="C104" s="5" t="s">
        <v>101</v>
      </c>
      <c r="D104" s="96">
        <v>-83.0184</v>
      </c>
      <c r="E104" s="96">
        <v>-273.61039999999997</v>
      </c>
      <c r="F104" s="96">
        <v>-11.9</v>
      </c>
      <c r="G104" s="96">
        <v>-6.8086400000000005</v>
      </c>
      <c r="H104" s="96">
        <v>-22.364800000000002</v>
      </c>
      <c r="I104" s="96">
        <v>-75.448639999999997</v>
      </c>
      <c r="J104" s="5">
        <f>VLOOKUP(A104,'Caratteristiche Fasce'!$A$4:$C$24,2,)</f>
        <v>1.6</v>
      </c>
      <c r="K104" s="5">
        <f>VLOOKUP(A104,'Caratteristiche Fasce'!$A$4:$C$24,3,)</f>
        <v>0.8</v>
      </c>
      <c r="L104" s="5">
        <f>VLOOKUP(A104,'Caratteristiche Fasce'!$A$4:$D$24,4,)</f>
        <v>1.8</v>
      </c>
      <c r="M104" s="16">
        <f>L104*K104*'Caratteristiche Materiale'!$N$5</f>
        <v>15.600000000000005</v>
      </c>
      <c r="N104" s="61" t="str">
        <f t="shared" si="14"/>
        <v>NON VERIFICATO</v>
      </c>
      <c r="O104" s="29">
        <f t="shared" si="15"/>
        <v>-57.651666666666657</v>
      </c>
      <c r="P104" s="22">
        <f>L104^2*K104*ABS(O104)/2*(1-ABS(O104)/(0.85*'Caratteristiche Materiale'!$N$4))</f>
        <v>66.029096043831927</v>
      </c>
      <c r="Q104" s="61" t="str">
        <f t="shared" si="16"/>
        <v>NON VERIFICATO</v>
      </c>
      <c r="R104" s="22">
        <f t="shared" si="17"/>
        <v>82.536370054789899</v>
      </c>
      <c r="S104" s="61" t="str">
        <f t="shared" si="18"/>
        <v>NON VERIFICATO</v>
      </c>
      <c r="U104" s="96">
        <f t="shared" si="19"/>
        <v>5.7015376608491515</v>
      </c>
      <c r="V104" s="95" t="s">
        <v>52</v>
      </c>
      <c r="W104" s="96">
        <f t="shared" si="20"/>
        <v>87.515289929456557</v>
      </c>
      <c r="X104" s="95" t="s">
        <v>52</v>
      </c>
      <c r="Y104" s="96">
        <f t="shared" si="21"/>
        <v>30.165655272895293</v>
      </c>
      <c r="Z104" s="95" t="s">
        <v>52</v>
      </c>
    </row>
    <row r="105" spans="1:26" x14ac:dyDescent="0.25">
      <c r="A105" s="5" t="s">
        <v>135</v>
      </c>
      <c r="B105" s="5" t="s">
        <v>97</v>
      </c>
      <c r="C105" s="5" t="s">
        <v>101</v>
      </c>
      <c r="D105" s="96">
        <v>-148.79600000000002</v>
      </c>
      <c r="E105" s="96">
        <v>-176.7328</v>
      </c>
      <c r="F105" s="96">
        <v>-23.272800000000004</v>
      </c>
      <c r="G105" s="96">
        <v>-9.5388800000000007</v>
      </c>
      <c r="H105" s="96">
        <v>-35.847840000000005</v>
      </c>
      <c r="I105" s="96">
        <v>-38.898320000000005</v>
      </c>
      <c r="J105" s="5">
        <f>VLOOKUP(A105,'Caratteristiche Fasce'!$A$4:$C$24,2,)</f>
        <v>1.6</v>
      </c>
      <c r="K105" s="5">
        <f>VLOOKUP(A105,'Caratteristiche Fasce'!$A$4:$C$24,3,)</f>
        <v>0.8</v>
      </c>
      <c r="L105" s="5">
        <f>VLOOKUP(A105,'Caratteristiche Fasce'!$A$4:$D$24,4,)</f>
        <v>1.8</v>
      </c>
      <c r="M105" s="16">
        <f>L105*K105*'Caratteristiche Materiale'!$N$5</f>
        <v>15.600000000000005</v>
      </c>
      <c r="N105" s="61" t="str">
        <f t="shared" si="14"/>
        <v>NON VERIFICATO</v>
      </c>
      <c r="O105" s="29">
        <f t="shared" si="15"/>
        <v>-103.33055555555556</v>
      </c>
      <c r="P105" s="22">
        <f>L105^2*K105*ABS(O105)/2*(1-ABS(O105)/(0.85*'Caratteristiche Materiale'!$N$4))</f>
        <v>106.00852233277314</v>
      </c>
      <c r="Q105" s="61" t="str">
        <f t="shared" si="16"/>
        <v>verificato</v>
      </c>
      <c r="R105" s="22">
        <f t="shared" si="17"/>
        <v>132.5106529159664</v>
      </c>
      <c r="S105" s="61" t="str">
        <f t="shared" si="18"/>
        <v>NON VERIFICATO</v>
      </c>
      <c r="U105" s="96">
        <f t="shared" si="19"/>
        <v>8.8268844266599107</v>
      </c>
      <c r="V105" s="95" t="s">
        <v>52</v>
      </c>
      <c r="W105" s="96">
        <f t="shared" si="20"/>
        <v>272.52725138970817</v>
      </c>
      <c r="X105" s="95" t="s">
        <v>52</v>
      </c>
      <c r="Y105" s="96">
        <f t="shared" si="21"/>
        <v>74.977962730158978</v>
      </c>
      <c r="Z105" s="95" t="s">
        <v>52</v>
      </c>
    </row>
    <row r="106" spans="1:26" x14ac:dyDescent="0.25">
      <c r="A106" s="5" t="s">
        <v>135</v>
      </c>
      <c r="B106" s="5" t="s">
        <v>98</v>
      </c>
      <c r="C106" s="5" t="s">
        <v>101</v>
      </c>
      <c r="D106" s="96">
        <v>-148.79600000000002</v>
      </c>
      <c r="E106" s="96">
        <v>-176.7328</v>
      </c>
      <c r="F106" s="96">
        <v>-23.272800000000004</v>
      </c>
      <c r="G106" s="96">
        <v>-9.5388800000000007</v>
      </c>
      <c r="H106" s="96">
        <v>-35.847840000000005</v>
      </c>
      <c r="I106" s="96">
        <v>-38.898320000000005</v>
      </c>
      <c r="J106" s="5">
        <f>VLOOKUP(A106,'Caratteristiche Fasce'!$A$4:$C$24,2,)</f>
        <v>1.6</v>
      </c>
      <c r="K106" s="5">
        <f>VLOOKUP(A106,'Caratteristiche Fasce'!$A$4:$C$24,3,)</f>
        <v>0.8</v>
      </c>
      <c r="L106" s="5">
        <f>VLOOKUP(A106,'Caratteristiche Fasce'!$A$4:$D$24,4,)</f>
        <v>1.8</v>
      </c>
      <c r="M106" s="16">
        <f>L106*K106*'Caratteristiche Materiale'!$N$5</f>
        <v>15.600000000000005</v>
      </c>
      <c r="N106" s="61" t="str">
        <f t="shared" si="14"/>
        <v>NON VERIFICATO</v>
      </c>
      <c r="O106" s="29">
        <f t="shared" si="15"/>
        <v>-103.33055555555556</v>
      </c>
      <c r="P106" s="22">
        <f>L106^2*K106*ABS(O106)/2*(1-ABS(O106)/(0.85*'Caratteristiche Materiale'!$N$4))</f>
        <v>106.00852233277314</v>
      </c>
      <c r="Q106" s="61" t="str">
        <f t="shared" si="16"/>
        <v>verificato</v>
      </c>
      <c r="R106" s="22">
        <f t="shared" si="17"/>
        <v>132.5106529159664</v>
      </c>
      <c r="S106" s="61" t="str">
        <f t="shared" si="18"/>
        <v>NON VERIFICATO</v>
      </c>
      <c r="U106" s="96">
        <f t="shared" si="19"/>
        <v>8.8268844266599107</v>
      </c>
      <c r="V106" s="95" t="s">
        <v>52</v>
      </c>
      <c r="W106" s="96">
        <f t="shared" si="20"/>
        <v>272.52725138970817</v>
      </c>
      <c r="X106" s="95" t="s">
        <v>52</v>
      </c>
      <c r="Y106" s="96">
        <f t="shared" si="21"/>
        <v>74.977962730158978</v>
      </c>
      <c r="Z106" s="95" t="s">
        <v>52</v>
      </c>
    </row>
    <row r="107" spans="1:26" x14ac:dyDescent="0.25">
      <c r="A107" s="5" t="s">
        <v>135</v>
      </c>
      <c r="B107" s="5" t="s">
        <v>99</v>
      </c>
      <c r="C107" s="5" t="s">
        <v>101</v>
      </c>
      <c r="D107" s="96">
        <v>-148.79600000000002</v>
      </c>
      <c r="E107" s="96">
        <v>-176.7328</v>
      </c>
      <c r="F107" s="96">
        <v>-23.272800000000004</v>
      </c>
      <c r="G107" s="96">
        <v>-9.5388800000000007</v>
      </c>
      <c r="H107" s="96">
        <v>-35.847840000000005</v>
      </c>
      <c r="I107" s="96">
        <v>-38.898320000000005</v>
      </c>
      <c r="J107" s="5">
        <f>VLOOKUP(A107,'Caratteristiche Fasce'!$A$4:$C$24,2,)</f>
        <v>1.6</v>
      </c>
      <c r="K107" s="5">
        <f>VLOOKUP(A107,'Caratteristiche Fasce'!$A$4:$C$24,3,)</f>
        <v>0.8</v>
      </c>
      <c r="L107" s="5">
        <f>VLOOKUP(A107,'Caratteristiche Fasce'!$A$4:$D$24,4,)</f>
        <v>1.8</v>
      </c>
      <c r="M107" s="16">
        <f>L107*K107*'Caratteristiche Materiale'!$N$5</f>
        <v>15.600000000000005</v>
      </c>
      <c r="N107" s="61" t="str">
        <f t="shared" si="14"/>
        <v>NON VERIFICATO</v>
      </c>
      <c r="O107" s="29">
        <f t="shared" si="15"/>
        <v>-103.33055555555556</v>
      </c>
      <c r="P107" s="22">
        <f>L107^2*K107*ABS(O107)/2*(1-ABS(O107)/(0.85*'Caratteristiche Materiale'!$N$4))</f>
        <v>106.00852233277314</v>
      </c>
      <c r="Q107" s="61" t="str">
        <f t="shared" si="16"/>
        <v>verificato</v>
      </c>
      <c r="R107" s="22">
        <f t="shared" si="17"/>
        <v>132.5106529159664</v>
      </c>
      <c r="S107" s="61" t="str">
        <f t="shared" si="18"/>
        <v>NON VERIFICATO</v>
      </c>
      <c r="U107" s="96">
        <f t="shared" si="19"/>
        <v>8.8268844266599107</v>
      </c>
      <c r="V107" s="95" t="s">
        <v>52</v>
      </c>
      <c r="W107" s="96">
        <f t="shared" si="20"/>
        <v>272.52725138970817</v>
      </c>
      <c r="X107" s="95" t="s">
        <v>52</v>
      </c>
      <c r="Y107" s="96">
        <f t="shared" si="21"/>
        <v>74.977962730158978</v>
      </c>
      <c r="Z107" s="95" t="s">
        <v>52</v>
      </c>
    </row>
    <row r="108" spans="1:26" x14ac:dyDescent="0.25">
      <c r="A108" s="5" t="s">
        <v>136</v>
      </c>
      <c r="B108" s="5" t="s">
        <v>92</v>
      </c>
      <c r="C108" s="5" t="s">
        <v>101</v>
      </c>
      <c r="D108" s="96">
        <v>-46.309600000000003</v>
      </c>
      <c r="E108" s="96">
        <v>-264.42080000000004</v>
      </c>
      <c r="F108" s="96">
        <v>-26.000799999999998</v>
      </c>
      <c r="G108" s="96">
        <v>-9.7274400000000014</v>
      </c>
      <c r="H108" s="96">
        <v>-18.699920000000002</v>
      </c>
      <c r="I108" s="96">
        <v>-44.610080000000004</v>
      </c>
      <c r="J108" s="5">
        <f>VLOOKUP(A108,'Caratteristiche Fasce'!$A$4:$C$24,2,)</f>
        <v>1.62</v>
      </c>
      <c r="K108" s="5">
        <f>VLOOKUP(A108,'Caratteristiche Fasce'!$A$4:$C$24,3,)</f>
        <v>0.8</v>
      </c>
      <c r="L108" s="5">
        <f>VLOOKUP(A108,'Caratteristiche Fasce'!$A$4:$D$24,4,)</f>
        <v>1.8</v>
      </c>
      <c r="M108" s="16">
        <f>L108*K108*'Caratteristiche Materiale'!$N$5</f>
        <v>15.600000000000005</v>
      </c>
      <c r="N108" s="61" t="str">
        <f t="shared" si="14"/>
        <v>NON VERIFICATO</v>
      </c>
      <c r="O108" s="29">
        <f t="shared" si="15"/>
        <v>-32.159444444444446</v>
      </c>
      <c r="P108" s="22">
        <f>L108^2*K108*ABS(O108)/2*(1-ABS(O108)/(0.85*'Caratteristiche Materiale'!$N$4))</f>
        <v>38.975389093915972</v>
      </c>
      <c r="Q108" s="61" t="str">
        <f t="shared" si="16"/>
        <v>NON VERIFICATO</v>
      </c>
      <c r="R108" s="22">
        <f t="shared" si="17"/>
        <v>48.117764313476506</v>
      </c>
      <c r="S108" s="61" t="str">
        <f t="shared" si="18"/>
        <v>NON VERIFICATO</v>
      </c>
      <c r="U108" s="96">
        <f t="shared" si="19"/>
        <v>5.8996871653062097</v>
      </c>
      <c r="V108" s="95" t="s">
        <v>52</v>
      </c>
      <c r="W108" s="96">
        <f t="shared" si="20"/>
        <v>87.369018602782077</v>
      </c>
      <c r="X108" s="95" t="s">
        <v>52</v>
      </c>
      <c r="Y108" s="96">
        <f t="shared" si="21"/>
        <v>18.197420291246566</v>
      </c>
      <c r="Z108" s="95" t="s">
        <v>52</v>
      </c>
    </row>
    <row r="109" spans="1:26" x14ac:dyDescent="0.25">
      <c r="A109" s="5" t="s">
        <v>136</v>
      </c>
      <c r="B109" s="5" t="s">
        <v>93</v>
      </c>
      <c r="C109" s="5" t="s">
        <v>101</v>
      </c>
      <c r="D109" s="96">
        <v>-73.425600000000003</v>
      </c>
      <c r="E109" s="96">
        <v>-218.43200000000002</v>
      </c>
      <c r="F109" s="96">
        <v>-45.660000000000004</v>
      </c>
      <c r="G109" s="96">
        <v>-14.766480000000001</v>
      </c>
      <c r="H109" s="96">
        <v>-34.77176</v>
      </c>
      <c r="I109" s="96">
        <v>-37.418079999999996</v>
      </c>
      <c r="J109" s="5">
        <f>VLOOKUP(A109,'Caratteristiche Fasce'!$A$4:$C$24,2,)</f>
        <v>1.62</v>
      </c>
      <c r="K109" s="5">
        <f>VLOOKUP(A109,'Caratteristiche Fasce'!$A$4:$C$24,3,)</f>
        <v>0.8</v>
      </c>
      <c r="L109" s="5">
        <f>VLOOKUP(A109,'Caratteristiche Fasce'!$A$4:$D$24,4,)</f>
        <v>1.8</v>
      </c>
      <c r="M109" s="16">
        <f>L109*K109*'Caratteristiche Materiale'!$N$5</f>
        <v>15.600000000000005</v>
      </c>
      <c r="N109" s="61" t="str">
        <f t="shared" si="14"/>
        <v>NON VERIFICATO</v>
      </c>
      <c r="O109" s="29">
        <f t="shared" si="15"/>
        <v>-50.989999999999995</v>
      </c>
      <c r="P109" s="22">
        <f>L109^2*K109*ABS(O109)/2*(1-ABS(O109)/(0.85*'Caratteristiche Materiale'!$N$4))</f>
        <v>59.287260081479005</v>
      </c>
      <c r="Q109" s="61" t="str">
        <f t="shared" si="16"/>
        <v>verificato</v>
      </c>
      <c r="R109" s="22">
        <f t="shared" si="17"/>
        <v>73.194148248739509</v>
      </c>
      <c r="S109" s="61" t="str">
        <f t="shared" si="18"/>
        <v>NON VERIFICATO</v>
      </c>
      <c r="U109" s="96">
        <f t="shared" si="19"/>
        <v>7.1418107237034887</v>
      </c>
      <c r="V109" s="95" t="s">
        <v>52</v>
      </c>
      <c r="W109" s="96">
        <f t="shared" si="20"/>
        <v>158.44548967097992</v>
      </c>
      <c r="X109" s="95" t="s">
        <v>52</v>
      </c>
      <c r="Y109" s="96">
        <f t="shared" si="21"/>
        <v>33.50889441507632</v>
      </c>
      <c r="Z109" s="95" t="s">
        <v>52</v>
      </c>
    </row>
    <row r="110" spans="1:26" x14ac:dyDescent="0.25">
      <c r="A110" s="5" t="s">
        <v>136</v>
      </c>
      <c r="B110" s="5" t="s">
        <v>94</v>
      </c>
      <c r="C110" s="5" t="s">
        <v>101</v>
      </c>
      <c r="D110" s="96">
        <v>-46.309600000000003</v>
      </c>
      <c r="E110" s="96">
        <v>-264.42080000000004</v>
      </c>
      <c r="F110" s="96">
        <v>-26.000799999999998</v>
      </c>
      <c r="G110" s="96">
        <v>-9.7274400000000014</v>
      </c>
      <c r="H110" s="96">
        <v>-18.699920000000002</v>
      </c>
      <c r="I110" s="96">
        <v>-44.610080000000004</v>
      </c>
      <c r="J110" s="5">
        <f>VLOOKUP(A110,'Caratteristiche Fasce'!$A$4:$C$24,2,)</f>
        <v>1.62</v>
      </c>
      <c r="K110" s="5">
        <f>VLOOKUP(A110,'Caratteristiche Fasce'!$A$4:$C$24,3,)</f>
        <v>0.8</v>
      </c>
      <c r="L110" s="5">
        <f>VLOOKUP(A110,'Caratteristiche Fasce'!$A$4:$D$24,4,)</f>
        <v>1.8</v>
      </c>
      <c r="M110" s="16">
        <f>L110*K110*'Caratteristiche Materiale'!$N$5</f>
        <v>15.600000000000005</v>
      </c>
      <c r="N110" s="61" t="str">
        <f t="shared" si="14"/>
        <v>NON VERIFICATO</v>
      </c>
      <c r="O110" s="29">
        <f t="shared" si="15"/>
        <v>-32.159444444444446</v>
      </c>
      <c r="P110" s="22">
        <f>L110^2*K110*ABS(O110)/2*(1-ABS(O110)/(0.85*'Caratteristiche Materiale'!$N$4))</f>
        <v>38.975389093915972</v>
      </c>
      <c r="Q110" s="61" t="str">
        <f t="shared" si="16"/>
        <v>NON VERIFICATO</v>
      </c>
      <c r="R110" s="22">
        <f t="shared" si="17"/>
        <v>48.117764313476506</v>
      </c>
      <c r="S110" s="61" t="str">
        <f t="shared" si="18"/>
        <v>NON VERIFICATO</v>
      </c>
      <c r="U110" s="96">
        <f t="shared" si="19"/>
        <v>5.8996871653062097</v>
      </c>
      <c r="V110" s="95" t="s">
        <v>52</v>
      </c>
      <c r="W110" s="96">
        <f t="shared" si="20"/>
        <v>87.369018602782077</v>
      </c>
      <c r="X110" s="95" t="s">
        <v>52</v>
      </c>
      <c r="Y110" s="96">
        <f t="shared" si="21"/>
        <v>18.197420291246566</v>
      </c>
      <c r="Z110" s="95" t="s">
        <v>52</v>
      </c>
    </row>
    <row r="111" spans="1:26" x14ac:dyDescent="0.25">
      <c r="A111" s="5" t="s">
        <v>136</v>
      </c>
      <c r="B111" s="5" t="s">
        <v>95</v>
      </c>
      <c r="C111" s="5" t="s">
        <v>101</v>
      </c>
      <c r="D111" s="96">
        <v>-46.309600000000003</v>
      </c>
      <c r="E111" s="96">
        <v>-264.42080000000004</v>
      </c>
      <c r="F111" s="96">
        <v>-26.000799999999998</v>
      </c>
      <c r="G111" s="96">
        <v>-9.7274400000000014</v>
      </c>
      <c r="H111" s="96">
        <v>-18.699920000000002</v>
      </c>
      <c r="I111" s="96">
        <v>-44.610080000000004</v>
      </c>
      <c r="J111" s="5">
        <f>VLOOKUP(A111,'Caratteristiche Fasce'!$A$4:$C$24,2,)</f>
        <v>1.62</v>
      </c>
      <c r="K111" s="5">
        <f>VLOOKUP(A111,'Caratteristiche Fasce'!$A$4:$C$24,3,)</f>
        <v>0.8</v>
      </c>
      <c r="L111" s="5">
        <f>VLOOKUP(A111,'Caratteristiche Fasce'!$A$4:$D$24,4,)</f>
        <v>1.8</v>
      </c>
      <c r="M111" s="16">
        <f>L111*K111*'Caratteristiche Materiale'!$N$5</f>
        <v>15.600000000000005</v>
      </c>
      <c r="N111" s="61" t="str">
        <f t="shared" si="14"/>
        <v>NON VERIFICATO</v>
      </c>
      <c r="O111" s="29">
        <f t="shared" si="15"/>
        <v>-32.159444444444446</v>
      </c>
      <c r="P111" s="22">
        <f>L111^2*K111*ABS(O111)/2*(1-ABS(O111)/(0.85*'Caratteristiche Materiale'!$N$4))</f>
        <v>38.975389093915972</v>
      </c>
      <c r="Q111" s="61" t="str">
        <f t="shared" si="16"/>
        <v>NON VERIFICATO</v>
      </c>
      <c r="R111" s="22">
        <f t="shared" si="17"/>
        <v>48.117764313476506</v>
      </c>
      <c r="S111" s="61" t="str">
        <f t="shared" si="18"/>
        <v>NON VERIFICATO</v>
      </c>
      <c r="U111" s="96">
        <f t="shared" si="19"/>
        <v>5.8996871653062097</v>
      </c>
      <c r="V111" s="95" t="s">
        <v>52</v>
      </c>
      <c r="W111" s="96">
        <f t="shared" si="20"/>
        <v>87.369018602782077</v>
      </c>
      <c r="X111" s="95" t="s">
        <v>52</v>
      </c>
      <c r="Y111" s="96">
        <f t="shared" si="21"/>
        <v>18.197420291246566</v>
      </c>
      <c r="Z111" s="95" t="s">
        <v>52</v>
      </c>
    </row>
    <row r="112" spans="1:26" x14ac:dyDescent="0.25">
      <c r="A112" s="5" t="s">
        <v>136</v>
      </c>
      <c r="B112" s="5" t="s">
        <v>96</v>
      </c>
      <c r="C112" s="5" t="s">
        <v>101</v>
      </c>
      <c r="D112" s="96">
        <v>-46.309600000000003</v>
      </c>
      <c r="E112" s="96">
        <v>-264.42080000000004</v>
      </c>
      <c r="F112" s="96">
        <v>-26.000799999999998</v>
      </c>
      <c r="G112" s="96">
        <v>-9.7274400000000014</v>
      </c>
      <c r="H112" s="96">
        <v>-18.699920000000002</v>
      </c>
      <c r="I112" s="96">
        <v>-44.610080000000004</v>
      </c>
      <c r="J112" s="5">
        <f>VLOOKUP(A112,'Caratteristiche Fasce'!$A$4:$C$24,2,)</f>
        <v>1.62</v>
      </c>
      <c r="K112" s="5">
        <f>VLOOKUP(A112,'Caratteristiche Fasce'!$A$4:$C$24,3,)</f>
        <v>0.8</v>
      </c>
      <c r="L112" s="5">
        <f>VLOOKUP(A112,'Caratteristiche Fasce'!$A$4:$D$24,4,)</f>
        <v>1.8</v>
      </c>
      <c r="M112" s="16">
        <f>L112*K112*'Caratteristiche Materiale'!$N$5</f>
        <v>15.600000000000005</v>
      </c>
      <c r="N112" s="61" t="str">
        <f t="shared" si="14"/>
        <v>NON VERIFICATO</v>
      </c>
      <c r="O112" s="29">
        <f t="shared" si="15"/>
        <v>-32.159444444444446</v>
      </c>
      <c r="P112" s="22">
        <f>L112^2*K112*ABS(O112)/2*(1-ABS(O112)/(0.85*'Caratteristiche Materiale'!$N$4))</f>
        <v>38.975389093915972</v>
      </c>
      <c r="Q112" s="61" t="str">
        <f t="shared" si="16"/>
        <v>NON VERIFICATO</v>
      </c>
      <c r="R112" s="22">
        <f t="shared" si="17"/>
        <v>48.117764313476506</v>
      </c>
      <c r="S112" s="61" t="str">
        <f t="shared" si="18"/>
        <v>NON VERIFICATO</v>
      </c>
      <c r="U112" s="96">
        <f t="shared" si="19"/>
        <v>5.8996871653062097</v>
      </c>
      <c r="V112" s="95" t="s">
        <v>52</v>
      </c>
      <c r="W112" s="96">
        <f t="shared" si="20"/>
        <v>87.369018602782077</v>
      </c>
      <c r="X112" s="95" t="s">
        <v>52</v>
      </c>
      <c r="Y112" s="96">
        <f t="shared" si="21"/>
        <v>18.197420291246566</v>
      </c>
      <c r="Z112" s="95" t="s">
        <v>52</v>
      </c>
    </row>
    <row r="113" spans="1:26" x14ac:dyDescent="0.25">
      <c r="A113" s="5" t="s">
        <v>136</v>
      </c>
      <c r="B113" s="5" t="s">
        <v>97</v>
      </c>
      <c r="C113" s="5" t="s">
        <v>101</v>
      </c>
      <c r="D113" s="96">
        <v>-73.425600000000003</v>
      </c>
      <c r="E113" s="96">
        <v>-218.43200000000002</v>
      </c>
      <c r="F113" s="96">
        <v>-45.660000000000004</v>
      </c>
      <c r="G113" s="96">
        <v>-14.766480000000001</v>
      </c>
      <c r="H113" s="96">
        <v>-34.77176</v>
      </c>
      <c r="I113" s="96">
        <v>-37.418079999999996</v>
      </c>
      <c r="J113" s="5">
        <f>VLOOKUP(A113,'Caratteristiche Fasce'!$A$4:$C$24,2,)</f>
        <v>1.62</v>
      </c>
      <c r="K113" s="5">
        <f>VLOOKUP(A113,'Caratteristiche Fasce'!$A$4:$C$24,3,)</f>
        <v>0.8</v>
      </c>
      <c r="L113" s="5">
        <f>VLOOKUP(A113,'Caratteristiche Fasce'!$A$4:$D$24,4,)</f>
        <v>1.8</v>
      </c>
      <c r="M113" s="16">
        <f>L113*K113*'Caratteristiche Materiale'!$N$5</f>
        <v>15.600000000000005</v>
      </c>
      <c r="N113" s="61" t="str">
        <f t="shared" si="14"/>
        <v>NON VERIFICATO</v>
      </c>
      <c r="O113" s="29">
        <f t="shared" si="15"/>
        <v>-50.989999999999995</v>
      </c>
      <c r="P113" s="22">
        <f>L113^2*K113*ABS(O113)/2*(1-ABS(O113)/(0.85*'Caratteristiche Materiale'!$N$4))</f>
        <v>59.287260081479005</v>
      </c>
      <c r="Q113" s="61" t="str">
        <f t="shared" si="16"/>
        <v>verificato</v>
      </c>
      <c r="R113" s="22">
        <f t="shared" si="17"/>
        <v>73.194148248739509</v>
      </c>
      <c r="S113" s="61" t="str">
        <f t="shared" si="18"/>
        <v>NON VERIFICATO</v>
      </c>
      <c r="U113" s="96">
        <f t="shared" si="19"/>
        <v>7.1418107237034887</v>
      </c>
      <c r="V113" s="95" t="s">
        <v>52</v>
      </c>
      <c r="W113" s="96">
        <f t="shared" si="20"/>
        <v>158.44548967097992</v>
      </c>
      <c r="X113" s="95" t="s">
        <v>52</v>
      </c>
      <c r="Y113" s="96">
        <f t="shared" si="21"/>
        <v>33.50889441507632</v>
      </c>
      <c r="Z113" s="95" t="s">
        <v>52</v>
      </c>
    </row>
    <row r="114" spans="1:26" x14ac:dyDescent="0.25">
      <c r="A114" s="5" t="s">
        <v>136</v>
      </c>
      <c r="B114" s="5" t="s">
        <v>98</v>
      </c>
      <c r="C114" s="5" t="s">
        <v>101</v>
      </c>
      <c r="D114" s="96">
        <v>-73.425600000000003</v>
      </c>
      <c r="E114" s="96">
        <v>-218.43200000000002</v>
      </c>
      <c r="F114" s="96">
        <v>-45.660000000000004</v>
      </c>
      <c r="G114" s="96">
        <v>-14.766480000000001</v>
      </c>
      <c r="H114" s="96">
        <v>-34.77176</v>
      </c>
      <c r="I114" s="96">
        <v>-37.418079999999996</v>
      </c>
      <c r="J114" s="5">
        <f>VLOOKUP(A114,'Caratteristiche Fasce'!$A$4:$C$24,2,)</f>
        <v>1.62</v>
      </c>
      <c r="K114" s="5">
        <f>VLOOKUP(A114,'Caratteristiche Fasce'!$A$4:$C$24,3,)</f>
        <v>0.8</v>
      </c>
      <c r="L114" s="5">
        <f>VLOOKUP(A114,'Caratteristiche Fasce'!$A$4:$D$24,4,)</f>
        <v>1.8</v>
      </c>
      <c r="M114" s="16">
        <f>L114*K114*'Caratteristiche Materiale'!$N$5</f>
        <v>15.600000000000005</v>
      </c>
      <c r="N114" s="61" t="str">
        <f t="shared" si="14"/>
        <v>NON VERIFICATO</v>
      </c>
      <c r="O114" s="29">
        <f t="shared" si="15"/>
        <v>-50.989999999999995</v>
      </c>
      <c r="P114" s="22">
        <f>L114^2*K114*ABS(O114)/2*(1-ABS(O114)/(0.85*'Caratteristiche Materiale'!$N$4))</f>
        <v>59.287260081479005</v>
      </c>
      <c r="Q114" s="61" t="str">
        <f t="shared" si="16"/>
        <v>verificato</v>
      </c>
      <c r="R114" s="22">
        <f t="shared" si="17"/>
        <v>73.194148248739509</v>
      </c>
      <c r="S114" s="61" t="str">
        <f t="shared" si="18"/>
        <v>NON VERIFICATO</v>
      </c>
      <c r="U114" s="96">
        <f t="shared" si="19"/>
        <v>7.1418107237034887</v>
      </c>
      <c r="V114" s="95" t="s">
        <v>52</v>
      </c>
      <c r="W114" s="96">
        <f t="shared" si="20"/>
        <v>158.44548967097992</v>
      </c>
      <c r="X114" s="95" t="s">
        <v>52</v>
      </c>
      <c r="Y114" s="96">
        <f t="shared" si="21"/>
        <v>33.50889441507632</v>
      </c>
      <c r="Z114" s="95" t="s">
        <v>52</v>
      </c>
    </row>
    <row r="115" spans="1:26" x14ac:dyDescent="0.25">
      <c r="A115" s="5" t="s">
        <v>136</v>
      </c>
      <c r="B115" s="5" t="s">
        <v>99</v>
      </c>
      <c r="C115" s="5" t="s">
        <v>101</v>
      </c>
      <c r="D115" s="96">
        <v>-73.425600000000003</v>
      </c>
      <c r="E115" s="96">
        <v>-218.43200000000002</v>
      </c>
      <c r="F115" s="96">
        <v>-45.660000000000004</v>
      </c>
      <c r="G115" s="96">
        <v>-14.766480000000001</v>
      </c>
      <c r="H115" s="96">
        <v>-34.77176</v>
      </c>
      <c r="I115" s="96">
        <v>-37.418079999999996</v>
      </c>
      <c r="J115" s="5">
        <f>VLOOKUP(A115,'Caratteristiche Fasce'!$A$4:$C$24,2,)</f>
        <v>1.62</v>
      </c>
      <c r="K115" s="5">
        <f>VLOOKUP(A115,'Caratteristiche Fasce'!$A$4:$C$24,3,)</f>
        <v>0.8</v>
      </c>
      <c r="L115" s="5">
        <f>VLOOKUP(A115,'Caratteristiche Fasce'!$A$4:$D$24,4,)</f>
        <v>1.8</v>
      </c>
      <c r="M115" s="16">
        <f>L115*K115*'Caratteristiche Materiale'!$N$5</f>
        <v>15.600000000000005</v>
      </c>
      <c r="N115" s="61" t="str">
        <f t="shared" si="14"/>
        <v>NON VERIFICATO</v>
      </c>
      <c r="O115" s="29">
        <f t="shared" si="15"/>
        <v>-50.989999999999995</v>
      </c>
      <c r="P115" s="22">
        <f>L115^2*K115*ABS(O115)/2*(1-ABS(O115)/(0.85*'Caratteristiche Materiale'!$N$4))</f>
        <v>59.287260081479005</v>
      </c>
      <c r="Q115" s="61" t="str">
        <f t="shared" si="16"/>
        <v>verificato</v>
      </c>
      <c r="R115" s="22">
        <f t="shared" si="17"/>
        <v>73.194148248739509</v>
      </c>
      <c r="S115" s="61" t="str">
        <f t="shared" si="18"/>
        <v>NON VERIFICATO</v>
      </c>
      <c r="U115" s="96">
        <f t="shared" si="19"/>
        <v>7.1418107237034887</v>
      </c>
      <c r="V115" s="95" t="s">
        <v>52</v>
      </c>
      <c r="W115" s="96">
        <f t="shared" si="20"/>
        <v>158.44548967097992</v>
      </c>
      <c r="X115" s="95" t="s">
        <v>52</v>
      </c>
      <c r="Y115" s="96">
        <f t="shared" si="21"/>
        <v>33.50889441507632</v>
      </c>
      <c r="Z115" s="95" t="s">
        <v>52</v>
      </c>
    </row>
    <row r="116" spans="1:26" x14ac:dyDescent="0.25">
      <c r="A116" s="5" t="s">
        <v>137</v>
      </c>
      <c r="B116" s="5" t="s">
        <v>92</v>
      </c>
      <c r="C116" s="5" t="s">
        <v>101</v>
      </c>
      <c r="D116" s="96">
        <v>-86.128</v>
      </c>
      <c r="E116" s="96">
        <v>-55.164000000000001</v>
      </c>
      <c r="F116" s="96">
        <v>-9.9680000000000017</v>
      </c>
      <c r="G116" s="96">
        <v>-8.1246399999999994</v>
      </c>
      <c r="H116" s="96">
        <v>-1.7821600000000002</v>
      </c>
      <c r="I116" s="96">
        <v>-7.6718400000000004</v>
      </c>
      <c r="J116" s="5">
        <f>VLOOKUP(A116,'Caratteristiche Fasce'!$A$4:$C$24,2,)</f>
        <v>1.84</v>
      </c>
      <c r="K116" s="5">
        <f>VLOOKUP(A116,'Caratteristiche Fasce'!$A$4:$C$24,3,)</f>
        <v>0.6</v>
      </c>
      <c r="L116" s="5">
        <f>VLOOKUP(A116,'Caratteristiche Fasce'!$A$4:$D$24,4,)</f>
        <v>0.65</v>
      </c>
      <c r="M116" s="16">
        <f>L116*K116*'Caratteristiche Materiale'!$N$5</f>
        <v>4.2250000000000014</v>
      </c>
      <c r="N116" s="61" t="str">
        <f t="shared" si="14"/>
        <v>NON VERIFICATO</v>
      </c>
      <c r="O116" s="29">
        <f t="shared" si="15"/>
        <v>-220.84102564102562</v>
      </c>
      <c r="P116" s="22">
        <f>L116^2*K116*ABS(O116)/2*(1-ABS(O116)/(0.85*'Caratteristiche Materiale'!$N$4))</f>
        <v>15.524318682352941</v>
      </c>
      <c r="Q116" s="61" t="str">
        <f t="shared" si="16"/>
        <v>verificato</v>
      </c>
      <c r="R116" s="22">
        <f t="shared" si="17"/>
        <v>16.874259437340154</v>
      </c>
      <c r="S116" s="61" t="str">
        <f t="shared" si="18"/>
        <v>NON VERIFICATO</v>
      </c>
      <c r="U116" s="96">
        <f t="shared" si="19"/>
        <v>7.6589804945254176</v>
      </c>
      <c r="V116" s="95" t="s">
        <v>52</v>
      </c>
      <c r="W116" s="96">
        <f t="shared" si="20"/>
        <v>202.3545679048695</v>
      </c>
      <c r="X116" s="95" t="s">
        <v>52</v>
      </c>
      <c r="Y116" s="96">
        <f t="shared" si="21"/>
        <v>30.589260092343114</v>
      </c>
      <c r="Z116" s="95" t="s">
        <v>52</v>
      </c>
    </row>
    <row r="117" spans="1:26" x14ac:dyDescent="0.25">
      <c r="A117" s="5" t="s">
        <v>137</v>
      </c>
      <c r="B117" s="5" t="s">
        <v>93</v>
      </c>
      <c r="C117" s="5" t="s">
        <v>101</v>
      </c>
      <c r="D117" s="96">
        <v>-78.268000000000001</v>
      </c>
      <c r="E117" s="96">
        <v>-36.7104</v>
      </c>
      <c r="F117" s="96">
        <v>-15.4176</v>
      </c>
      <c r="G117" s="96">
        <v>-12.196720000000001</v>
      </c>
      <c r="H117" s="96">
        <v>-2.8395200000000003</v>
      </c>
      <c r="I117" s="96">
        <v>-8.2637600000000013</v>
      </c>
      <c r="J117" s="5">
        <f>VLOOKUP(A117,'Caratteristiche Fasce'!$A$4:$C$24,2,)</f>
        <v>1.84</v>
      </c>
      <c r="K117" s="5">
        <f>VLOOKUP(A117,'Caratteristiche Fasce'!$A$4:$C$24,3,)</f>
        <v>0.6</v>
      </c>
      <c r="L117" s="5">
        <f>VLOOKUP(A117,'Caratteristiche Fasce'!$A$4:$D$24,4,)</f>
        <v>0.65</v>
      </c>
      <c r="M117" s="16">
        <f>L117*K117*'Caratteristiche Materiale'!$N$5</f>
        <v>4.2250000000000014</v>
      </c>
      <c r="N117" s="61" t="str">
        <f t="shared" si="14"/>
        <v>NON VERIFICATO</v>
      </c>
      <c r="O117" s="29">
        <f t="shared" si="15"/>
        <v>-200.68717948717949</v>
      </c>
      <c r="P117" s="22">
        <f>L117^2*K117*ABS(O117)/2*(1-ABS(O117)/(0.85*'Caratteristiche Materiale'!$N$4))</f>
        <v>15.141503657142859</v>
      </c>
      <c r="Q117" s="61" t="str">
        <f t="shared" si="16"/>
        <v>verificato</v>
      </c>
      <c r="R117" s="22">
        <f t="shared" si="17"/>
        <v>16.458156149068326</v>
      </c>
      <c r="S117" s="61" t="str">
        <f t="shared" si="18"/>
        <v>NON VERIFICATO</v>
      </c>
      <c r="U117" s="96">
        <f t="shared" si="19"/>
        <v>11.509000174337523</v>
      </c>
      <c r="V117" s="95" t="s">
        <v>52</v>
      </c>
      <c r="W117" s="96">
        <f t="shared" si="20"/>
        <v>183.22777594149466</v>
      </c>
      <c r="X117" s="95" t="s">
        <v>52</v>
      </c>
      <c r="Y117" s="96">
        <f t="shared" si="21"/>
        <v>44.832407571337626</v>
      </c>
      <c r="Z117" s="95" t="s">
        <v>52</v>
      </c>
    </row>
    <row r="118" spans="1:26" x14ac:dyDescent="0.25">
      <c r="A118" s="5" t="s">
        <v>137</v>
      </c>
      <c r="B118" s="5" t="s">
        <v>94</v>
      </c>
      <c r="C118" s="5" t="s">
        <v>101</v>
      </c>
      <c r="D118" s="96">
        <v>-86.128</v>
      </c>
      <c r="E118" s="96">
        <v>-55.164000000000001</v>
      </c>
      <c r="F118" s="96">
        <v>-9.9680000000000017</v>
      </c>
      <c r="G118" s="96">
        <v>-8.1246399999999994</v>
      </c>
      <c r="H118" s="96">
        <v>-1.7821600000000002</v>
      </c>
      <c r="I118" s="96">
        <v>-7.6718400000000004</v>
      </c>
      <c r="J118" s="5">
        <f>VLOOKUP(A118,'Caratteristiche Fasce'!$A$4:$C$24,2,)</f>
        <v>1.84</v>
      </c>
      <c r="K118" s="5">
        <f>VLOOKUP(A118,'Caratteristiche Fasce'!$A$4:$C$24,3,)</f>
        <v>0.6</v>
      </c>
      <c r="L118" s="5">
        <f>VLOOKUP(A118,'Caratteristiche Fasce'!$A$4:$D$24,4,)</f>
        <v>0.65</v>
      </c>
      <c r="M118" s="16">
        <f>L118*K118*'Caratteristiche Materiale'!$N$5</f>
        <v>4.2250000000000014</v>
      </c>
      <c r="N118" s="61" t="str">
        <f t="shared" si="14"/>
        <v>NON VERIFICATO</v>
      </c>
      <c r="O118" s="29">
        <f t="shared" si="15"/>
        <v>-220.84102564102562</v>
      </c>
      <c r="P118" s="22">
        <f>L118^2*K118*ABS(O118)/2*(1-ABS(O118)/(0.85*'Caratteristiche Materiale'!$N$4))</f>
        <v>15.524318682352941</v>
      </c>
      <c r="Q118" s="61" t="str">
        <f t="shared" si="16"/>
        <v>verificato</v>
      </c>
      <c r="R118" s="22">
        <f t="shared" si="17"/>
        <v>16.874259437340154</v>
      </c>
      <c r="S118" s="61" t="str">
        <f t="shared" si="18"/>
        <v>NON VERIFICATO</v>
      </c>
      <c r="U118" s="96">
        <f t="shared" si="19"/>
        <v>7.6589804945254176</v>
      </c>
      <c r="V118" s="95" t="s">
        <v>52</v>
      </c>
      <c r="W118" s="96">
        <f t="shared" si="20"/>
        <v>202.3545679048695</v>
      </c>
      <c r="X118" s="95" t="s">
        <v>52</v>
      </c>
      <c r="Y118" s="96">
        <f t="shared" si="21"/>
        <v>30.589260092343114</v>
      </c>
      <c r="Z118" s="95" t="s">
        <v>52</v>
      </c>
    </row>
    <row r="119" spans="1:26" x14ac:dyDescent="0.25">
      <c r="A119" s="5" t="s">
        <v>137</v>
      </c>
      <c r="B119" s="5" t="s">
        <v>95</v>
      </c>
      <c r="C119" s="5" t="s">
        <v>101</v>
      </c>
      <c r="D119" s="96">
        <v>-86.128</v>
      </c>
      <c r="E119" s="96">
        <v>-55.164000000000001</v>
      </c>
      <c r="F119" s="96">
        <v>-9.9680000000000017</v>
      </c>
      <c r="G119" s="96">
        <v>-8.1246399999999994</v>
      </c>
      <c r="H119" s="96">
        <v>-1.7821600000000002</v>
      </c>
      <c r="I119" s="96">
        <v>-7.6718400000000004</v>
      </c>
      <c r="J119" s="5">
        <f>VLOOKUP(A119,'Caratteristiche Fasce'!$A$4:$C$24,2,)</f>
        <v>1.84</v>
      </c>
      <c r="K119" s="5">
        <f>VLOOKUP(A119,'Caratteristiche Fasce'!$A$4:$C$24,3,)</f>
        <v>0.6</v>
      </c>
      <c r="L119" s="5">
        <f>VLOOKUP(A119,'Caratteristiche Fasce'!$A$4:$D$24,4,)</f>
        <v>0.65</v>
      </c>
      <c r="M119" s="16">
        <f>L119*K119*'Caratteristiche Materiale'!$N$5</f>
        <v>4.2250000000000014</v>
      </c>
      <c r="N119" s="61" t="str">
        <f t="shared" si="14"/>
        <v>NON VERIFICATO</v>
      </c>
      <c r="O119" s="29">
        <f t="shared" si="15"/>
        <v>-220.84102564102562</v>
      </c>
      <c r="P119" s="22">
        <f>L119^2*K119*ABS(O119)/2*(1-ABS(O119)/(0.85*'Caratteristiche Materiale'!$N$4))</f>
        <v>15.524318682352941</v>
      </c>
      <c r="Q119" s="61" t="str">
        <f t="shared" si="16"/>
        <v>verificato</v>
      </c>
      <c r="R119" s="22">
        <f t="shared" si="17"/>
        <v>16.874259437340154</v>
      </c>
      <c r="S119" s="61" t="str">
        <f t="shared" si="18"/>
        <v>NON VERIFICATO</v>
      </c>
      <c r="U119" s="96">
        <f t="shared" si="19"/>
        <v>7.6589804945254176</v>
      </c>
      <c r="V119" s="95" t="s">
        <v>52</v>
      </c>
      <c r="W119" s="96">
        <f t="shared" si="20"/>
        <v>202.3545679048695</v>
      </c>
      <c r="X119" s="95" t="s">
        <v>52</v>
      </c>
      <c r="Y119" s="96">
        <f t="shared" si="21"/>
        <v>30.589260092343114</v>
      </c>
      <c r="Z119" s="95" t="s">
        <v>52</v>
      </c>
    </row>
    <row r="120" spans="1:26" x14ac:dyDescent="0.25">
      <c r="A120" s="5" t="s">
        <v>137</v>
      </c>
      <c r="B120" s="5" t="s">
        <v>96</v>
      </c>
      <c r="C120" s="5" t="s">
        <v>101</v>
      </c>
      <c r="D120" s="96">
        <v>-86.128</v>
      </c>
      <c r="E120" s="96">
        <v>-55.164000000000001</v>
      </c>
      <c r="F120" s="96">
        <v>-9.9680000000000017</v>
      </c>
      <c r="G120" s="96">
        <v>-8.1246399999999994</v>
      </c>
      <c r="H120" s="96">
        <v>-1.7821600000000002</v>
      </c>
      <c r="I120" s="96">
        <v>-7.6718400000000004</v>
      </c>
      <c r="J120" s="5">
        <f>VLOOKUP(A120,'Caratteristiche Fasce'!$A$4:$C$24,2,)</f>
        <v>1.84</v>
      </c>
      <c r="K120" s="5">
        <f>VLOOKUP(A120,'Caratteristiche Fasce'!$A$4:$C$24,3,)</f>
        <v>0.6</v>
      </c>
      <c r="L120" s="5">
        <f>VLOOKUP(A120,'Caratteristiche Fasce'!$A$4:$D$24,4,)</f>
        <v>0.65</v>
      </c>
      <c r="M120" s="16">
        <f>L120*K120*'Caratteristiche Materiale'!$N$5</f>
        <v>4.2250000000000014</v>
      </c>
      <c r="N120" s="61" t="str">
        <f t="shared" si="14"/>
        <v>NON VERIFICATO</v>
      </c>
      <c r="O120" s="29">
        <f t="shared" si="15"/>
        <v>-220.84102564102562</v>
      </c>
      <c r="P120" s="22">
        <f>L120^2*K120*ABS(O120)/2*(1-ABS(O120)/(0.85*'Caratteristiche Materiale'!$N$4))</f>
        <v>15.524318682352941</v>
      </c>
      <c r="Q120" s="61" t="str">
        <f t="shared" si="16"/>
        <v>verificato</v>
      </c>
      <c r="R120" s="22">
        <f t="shared" si="17"/>
        <v>16.874259437340154</v>
      </c>
      <c r="S120" s="61" t="str">
        <f t="shared" si="18"/>
        <v>NON VERIFICATO</v>
      </c>
      <c r="U120" s="96">
        <f t="shared" si="19"/>
        <v>7.6589804945254176</v>
      </c>
      <c r="V120" s="95" t="s">
        <v>52</v>
      </c>
      <c r="W120" s="96">
        <f t="shared" si="20"/>
        <v>202.3545679048695</v>
      </c>
      <c r="X120" s="95" t="s">
        <v>52</v>
      </c>
      <c r="Y120" s="96">
        <f t="shared" si="21"/>
        <v>30.589260092343114</v>
      </c>
      <c r="Z120" s="95" t="s">
        <v>52</v>
      </c>
    </row>
    <row r="121" spans="1:26" x14ac:dyDescent="0.25">
      <c r="A121" s="5" t="s">
        <v>137</v>
      </c>
      <c r="B121" s="5" t="s">
        <v>97</v>
      </c>
      <c r="C121" s="5" t="s">
        <v>101</v>
      </c>
      <c r="D121" s="96">
        <v>-78.268000000000001</v>
      </c>
      <c r="E121" s="96">
        <v>-36.7104</v>
      </c>
      <c r="F121" s="96">
        <v>-15.4176</v>
      </c>
      <c r="G121" s="96">
        <v>-12.196720000000001</v>
      </c>
      <c r="H121" s="96">
        <v>-2.8395200000000003</v>
      </c>
      <c r="I121" s="96">
        <v>-8.2637600000000013</v>
      </c>
      <c r="J121" s="5">
        <f>VLOOKUP(A121,'Caratteristiche Fasce'!$A$4:$C$24,2,)</f>
        <v>1.84</v>
      </c>
      <c r="K121" s="5">
        <f>VLOOKUP(A121,'Caratteristiche Fasce'!$A$4:$C$24,3,)</f>
        <v>0.6</v>
      </c>
      <c r="L121" s="5">
        <f>VLOOKUP(A121,'Caratteristiche Fasce'!$A$4:$D$24,4,)</f>
        <v>0.65</v>
      </c>
      <c r="M121" s="16">
        <f>L121*K121*'Caratteristiche Materiale'!$N$5</f>
        <v>4.2250000000000014</v>
      </c>
      <c r="N121" s="61" t="str">
        <f t="shared" si="14"/>
        <v>NON VERIFICATO</v>
      </c>
      <c r="O121" s="29">
        <f t="shared" si="15"/>
        <v>-200.68717948717949</v>
      </c>
      <c r="P121" s="22">
        <f>L121^2*K121*ABS(O121)/2*(1-ABS(O121)/(0.85*'Caratteristiche Materiale'!$N$4))</f>
        <v>15.141503657142859</v>
      </c>
      <c r="Q121" s="61" t="str">
        <f t="shared" si="16"/>
        <v>verificato</v>
      </c>
      <c r="R121" s="22">
        <f t="shared" si="17"/>
        <v>16.458156149068326</v>
      </c>
      <c r="S121" s="61" t="str">
        <f t="shared" si="18"/>
        <v>NON VERIFICATO</v>
      </c>
      <c r="U121" s="96">
        <f t="shared" si="19"/>
        <v>11.509000174337523</v>
      </c>
      <c r="V121" s="95" t="s">
        <v>52</v>
      </c>
      <c r="W121" s="96">
        <f t="shared" si="20"/>
        <v>183.22777594149466</v>
      </c>
      <c r="X121" s="95" t="s">
        <v>52</v>
      </c>
      <c r="Y121" s="96">
        <f t="shared" si="21"/>
        <v>44.832407571337626</v>
      </c>
      <c r="Z121" s="95" t="s">
        <v>52</v>
      </c>
    </row>
    <row r="122" spans="1:26" x14ac:dyDescent="0.25">
      <c r="A122" s="5" t="s">
        <v>137</v>
      </c>
      <c r="B122" s="5" t="s">
        <v>98</v>
      </c>
      <c r="C122" s="5" t="s">
        <v>101</v>
      </c>
      <c r="D122" s="96">
        <v>-78.268000000000001</v>
      </c>
      <c r="E122" s="96">
        <v>-36.7104</v>
      </c>
      <c r="F122" s="96">
        <v>-15.4176</v>
      </c>
      <c r="G122" s="96">
        <v>-12.196720000000001</v>
      </c>
      <c r="H122" s="96">
        <v>-2.8395200000000003</v>
      </c>
      <c r="I122" s="96">
        <v>-8.2637600000000013</v>
      </c>
      <c r="J122" s="5">
        <f>VLOOKUP(A122,'Caratteristiche Fasce'!$A$4:$C$24,2,)</f>
        <v>1.84</v>
      </c>
      <c r="K122" s="5">
        <f>VLOOKUP(A122,'Caratteristiche Fasce'!$A$4:$C$24,3,)</f>
        <v>0.6</v>
      </c>
      <c r="L122" s="5">
        <f>VLOOKUP(A122,'Caratteristiche Fasce'!$A$4:$D$24,4,)</f>
        <v>0.65</v>
      </c>
      <c r="M122" s="16">
        <f>L122*K122*'Caratteristiche Materiale'!$N$5</f>
        <v>4.2250000000000014</v>
      </c>
      <c r="N122" s="61" t="str">
        <f t="shared" si="14"/>
        <v>NON VERIFICATO</v>
      </c>
      <c r="O122" s="29">
        <f t="shared" si="15"/>
        <v>-200.68717948717949</v>
      </c>
      <c r="P122" s="22">
        <f>L122^2*K122*ABS(O122)/2*(1-ABS(O122)/(0.85*'Caratteristiche Materiale'!$N$4))</f>
        <v>15.141503657142859</v>
      </c>
      <c r="Q122" s="61" t="str">
        <f t="shared" si="16"/>
        <v>verificato</v>
      </c>
      <c r="R122" s="22">
        <f t="shared" si="17"/>
        <v>16.458156149068326</v>
      </c>
      <c r="S122" s="61" t="str">
        <f t="shared" si="18"/>
        <v>NON VERIFICATO</v>
      </c>
      <c r="U122" s="96">
        <f t="shared" si="19"/>
        <v>11.509000174337523</v>
      </c>
      <c r="V122" s="95" t="s">
        <v>52</v>
      </c>
      <c r="W122" s="96">
        <f t="shared" si="20"/>
        <v>183.22777594149466</v>
      </c>
      <c r="X122" s="95" t="s">
        <v>52</v>
      </c>
      <c r="Y122" s="96">
        <f t="shared" si="21"/>
        <v>44.832407571337626</v>
      </c>
      <c r="Z122" s="95" t="s">
        <v>52</v>
      </c>
    </row>
    <row r="123" spans="1:26" x14ac:dyDescent="0.25">
      <c r="A123" s="5" t="s">
        <v>137</v>
      </c>
      <c r="B123" s="5" t="s">
        <v>99</v>
      </c>
      <c r="C123" s="5" t="s">
        <v>101</v>
      </c>
      <c r="D123" s="96">
        <v>-78.268000000000001</v>
      </c>
      <c r="E123" s="96">
        <v>-36.7104</v>
      </c>
      <c r="F123" s="96">
        <v>-15.4176</v>
      </c>
      <c r="G123" s="96">
        <v>-12.196720000000001</v>
      </c>
      <c r="H123" s="96">
        <v>-2.8395200000000003</v>
      </c>
      <c r="I123" s="96">
        <v>-8.2637600000000013</v>
      </c>
      <c r="J123" s="5">
        <f>VLOOKUP(A123,'Caratteristiche Fasce'!$A$4:$C$24,2,)</f>
        <v>1.84</v>
      </c>
      <c r="K123" s="5">
        <f>VLOOKUP(A123,'Caratteristiche Fasce'!$A$4:$C$24,3,)</f>
        <v>0.6</v>
      </c>
      <c r="L123" s="5">
        <f>VLOOKUP(A123,'Caratteristiche Fasce'!$A$4:$D$24,4,)</f>
        <v>0.65</v>
      </c>
      <c r="M123" s="16">
        <f>L123*K123*'Caratteristiche Materiale'!$N$5</f>
        <v>4.2250000000000014</v>
      </c>
      <c r="N123" s="61" t="str">
        <f t="shared" si="14"/>
        <v>NON VERIFICATO</v>
      </c>
      <c r="O123" s="29">
        <f t="shared" si="15"/>
        <v>-200.68717948717949</v>
      </c>
      <c r="P123" s="22">
        <f>L123^2*K123*ABS(O123)/2*(1-ABS(O123)/(0.85*'Caratteristiche Materiale'!$N$4))</f>
        <v>15.141503657142859</v>
      </c>
      <c r="Q123" s="61" t="str">
        <f t="shared" si="16"/>
        <v>verificato</v>
      </c>
      <c r="R123" s="22">
        <f t="shared" si="17"/>
        <v>16.458156149068326</v>
      </c>
      <c r="S123" s="61" t="str">
        <f t="shared" si="18"/>
        <v>NON VERIFICATO</v>
      </c>
      <c r="U123" s="96">
        <f t="shared" si="19"/>
        <v>11.509000174337523</v>
      </c>
      <c r="V123" s="95" t="s">
        <v>52</v>
      </c>
      <c r="W123" s="96">
        <f t="shared" si="20"/>
        <v>183.22777594149466</v>
      </c>
      <c r="X123" s="95" t="s">
        <v>52</v>
      </c>
      <c r="Y123" s="96">
        <f t="shared" si="21"/>
        <v>44.832407571337626</v>
      </c>
      <c r="Z123" s="95" t="s">
        <v>52</v>
      </c>
    </row>
    <row r="124" spans="1:26" x14ac:dyDescent="0.25">
      <c r="A124" s="5" t="s">
        <v>138</v>
      </c>
      <c r="B124" s="5" t="s">
        <v>92</v>
      </c>
      <c r="C124" s="5" t="s">
        <v>101</v>
      </c>
      <c r="D124" s="96">
        <v>-56.7592</v>
      </c>
      <c r="E124" s="96">
        <v>-41.009600000000006</v>
      </c>
      <c r="F124" s="96">
        <v>-2.6544000000000003</v>
      </c>
      <c r="G124" s="96">
        <v>-4.51912</v>
      </c>
      <c r="H124" s="96">
        <v>-5.4812000000000003</v>
      </c>
      <c r="I124" s="96">
        <v>-11.099600000000001</v>
      </c>
      <c r="J124" s="5">
        <f>VLOOKUP(A124,'Caratteristiche Fasce'!$A$4:$C$24,2,)</f>
        <v>1.61</v>
      </c>
      <c r="K124" s="5">
        <f>VLOOKUP(A124,'Caratteristiche Fasce'!$A$4:$C$24,3,)</f>
        <v>0.6</v>
      </c>
      <c r="L124" s="5">
        <f>VLOOKUP(A124,'Caratteristiche Fasce'!$A$4:$D$24,4,)</f>
        <v>0.65</v>
      </c>
      <c r="M124" s="16">
        <f>L124*K124*'Caratteristiche Materiale'!$N$5</f>
        <v>4.2250000000000014</v>
      </c>
      <c r="N124" s="61" t="str">
        <f t="shared" si="14"/>
        <v>NON VERIFICATO</v>
      </c>
      <c r="O124" s="29">
        <f t="shared" si="15"/>
        <v>-145.53641025641025</v>
      </c>
      <c r="P124" s="22">
        <f>L124^2*K124*ABS(O124)/2*(1-ABS(O124)/(0.85*'Caratteristiche Materiale'!$N$4))</f>
        <v>13.032274815731093</v>
      </c>
      <c r="Q124" s="61" t="str">
        <f t="shared" si="16"/>
        <v>verificato</v>
      </c>
      <c r="R124" s="22">
        <f t="shared" si="17"/>
        <v>16.189161261777755</v>
      </c>
      <c r="S124" s="61" t="str">
        <f t="shared" si="18"/>
        <v>NON VERIFICATO</v>
      </c>
      <c r="U124" s="96">
        <f t="shared" si="19"/>
        <v>10.302465764113771</v>
      </c>
      <c r="V124" s="95" t="s">
        <v>52</v>
      </c>
      <c r="W124" s="96">
        <f t="shared" si="20"/>
        <v>117.41211228991217</v>
      </c>
      <c r="X124" s="95" t="s">
        <v>52</v>
      </c>
      <c r="Y124" s="96">
        <f t="shared" si="21"/>
        <v>39.476515893297552</v>
      </c>
      <c r="Z124" s="95" t="s">
        <v>52</v>
      </c>
    </row>
    <row r="125" spans="1:26" x14ac:dyDescent="0.25">
      <c r="A125" s="5" t="s">
        <v>138</v>
      </c>
      <c r="B125" s="5" t="s">
        <v>93</v>
      </c>
      <c r="C125" s="5" t="s">
        <v>101</v>
      </c>
      <c r="D125" s="96">
        <v>-91.764800000000008</v>
      </c>
      <c r="E125" s="96">
        <v>-25.302400000000002</v>
      </c>
      <c r="F125" s="96">
        <v>-4.5407999999999999</v>
      </c>
      <c r="G125" s="96">
        <v>-6.2186400000000006</v>
      </c>
      <c r="H125" s="96">
        <v>-10.660960000000001</v>
      </c>
      <c r="I125" s="96">
        <v>-6.3482400000000005</v>
      </c>
      <c r="J125" s="5">
        <f>VLOOKUP(A125,'Caratteristiche Fasce'!$A$4:$C$24,2,)</f>
        <v>1.61</v>
      </c>
      <c r="K125" s="5">
        <f>VLOOKUP(A125,'Caratteristiche Fasce'!$A$4:$C$24,3,)</f>
        <v>0.6</v>
      </c>
      <c r="L125" s="5">
        <f>VLOOKUP(A125,'Caratteristiche Fasce'!$A$4:$D$24,4,)</f>
        <v>0.65</v>
      </c>
      <c r="M125" s="16">
        <f>L125*K125*'Caratteristiche Materiale'!$N$5</f>
        <v>4.2250000000000014</v>
      </c>
      <c r="N125" s="61" t="str">
        <f t="shared" si="14"/>
        <v>NON VERIFICATO</v>
      </c>
      <c r="O125" s="29">
        <f t="shared" si="15"/>
        <v>-235.294358974359</v>
      </c>
      <c r="P125" s="22">
        <f>L125^2*K125*ABS(O125)/2*(1-ABS(O125)/(0.85*'Caratteristiche Materiale'!$N$4))</f>
        <v>15.670991060436979</v>
      </c>
      <c r="Q125" s="61" t="str">
        <f t="shared" si="16"/>
        <v>verificato</v>
      </c>
      <c r="R125" s="22">
        <f t="shared" si="17"/>
        <v>19.467069640294383</v>
      </c>
      <c r="S125" s="61" t="str">
        <f t="shared" si="18"/>
        <v>NON VERIFICATO</v>
      </c>
      <c r="U125" s="96">
        <f t="shared" si="19"/>
        <v>16.698020741115471</v>
      </c>
      <c r="V125" s="95" t="s">
        <v>52</v>
      </c>
      <c r="W125" s="96">
        <f t="shared" si="20"/>
        <v>246.85568063647528</v>
      </c>
      <c r="X125" s="95" t="s">
        <v>52</v>
      </c>
      <c r="Y125" s="96">
        <f t="shared" si="21"/>
        <v>76.937640857366816</v>
      </c>
      <c r="Z125" s="95" t="s">
        <v>52</v>
      </c>
    </row>
    <row r="126" spans="1:26" x14ac:dyDescent="0.25">
      <c r="A126" s="5" t="s">
        <v>138</v>
      </c>
      <c r="B126" s="5" t="s">
        <v>94</v>
      </c>
      <c r="C126" s="5" t="s">
        <v>101</v>
      </c>
      <c r="D126" s="96">
        <v>-56.7592</v>
      </c>
      <c r="E126" s="96">
        <v>-41.009600000000006</v>
      </c>
      <c r="F126" s="96">
        <v>-2.6544000000000003</v>
      </c>
      <c r="G126" s="96">
        <v>-4.51912</v>
      </c>
      <c r="H126" s="96">
        <v>-5.4812000000000003</v>
      </c>
      <c r="I126" s="96">
        <v>-11.099600000000001</v>
      </c>
      <c r="J126" s="5">
        <f>VLOOKUP(A126,'Caratteristiche Fasce'!$A$4:$C$24,2,)</f>
        <v>1.61</v>
      </c>
      <c r="K126" s="5">
        <f>VLOOKUP(A126,'Caratteristiche Fasce'!$A$4:$C$24,3,)</f>
        <v>0.6</v>
      </c>
      <c r="L126" s="5">
        <f>VLOOKUP(A126,'Caratteristiche Fasce'!$A$4:$D$24,4,)</f>
        <v>0.65</v>
      </c>
      <c r="M126" s="16">
        <f>L126*K126*'Caratteristiche Materiale'!$N$5</f>
        <v>4.2250000000000014</v>
      </c>
      <c r="N126" s="61" t="str">
        <f t="shared" si="14"/>
        <v>NON VERIFICATO</v>
      </c>
      <c r="O126" s="29">
        <f t="shared" si="15"/>
        <v>-145.53641025641025</v>
      </c>
      <c r="P126" s="22">
        <f>L126^2*K126*ABS(O126)/2*(1-ABS(O126)/(0.85*'Caratteristiche Materiale'!$N$4))</f>
        <v>13.032274815731093</v>
      </c>
      <c r="Q126" s="61" t="str">
        <f t="shared" si="16"/>
        <v>verificato</v>
      </c>
      <c r="R126" s="22">
        <f t="shared" si="17"/>
        <v>16.189161261777755</v>
      </c>
      <c r="S126" s="61" t="str">
        <f t="shared" si="18"/>
        <v>NON VERIFICATO</v>
      </c>
      <c r="U126" s="96">
        <f t="shared" si="19"/>
        <v>10.302465764113771</v>
      </c>
      <c r="V126" s="95" t="s">
        <v>52</v>
      </c>
      <c r="W126" s="96">
        <f t="shared" si="20"/>
        <v>117.41211228991217</v>
      </c>
      <c r="X126" s="95" t="s">
        <v>52</v>
      </c>
      <c r="Y126" s="96">
        <f t="shared" si="21"/>
        <v>39.476515893297552</v>
      </c>
      <c r="Z126" s="95" t="s">
        <v>52</v>
      </c>
    </row>
    <row r="127" spans="1:26" x14ac:dyDescent="0.25">
      <c r="A127" s="5" t="s">
        <v>138</v>
      </c>
      <c r="B127" s="5" t="s">
        <v>95</v>
      </c>
      <c r="C127" s="5" t="s">
        <v>101</v>
      </c>
      <c r="D127" s="96">
        <v>-56.7592</v>
      </c>
      <c r="E127" s="96">
        <v>-41.009600000000006</v>
      </c>
      <c r="F127" s="96">
        <v>-2.6544000000000003</v>
      </c>
      <c r="G127" s="96">
        <v>-4.51912</v>
      </c>
      <c r="H127" s="96">
        <v>-5.4812000000000003</v>
      </c>
      <c r="I127" s="96">
        <v>-11.099600000000001</v>
      </c>
      <c r="J127" s="5">
        <f>VLOOKUP(A127,'Caratteristiche Fasce'!$A$4:$C$24,2,)</f>
        <v>1.61</v>
      </c>
      <c r="K127" s="5">
        <f>VLOOKUP(A127,'Caratteristiche Fasce'!$A$4:$C$24,3,)</f>
        <v>0.6</v>
      </c>
      <c r="L127" s="5">
        <f>VLOOKUP(A127,'Caratteristiche Fasce'!$A$4:$D$24,4,)</f>
        <v>0.65</v>
      </c>
      <c r="M127" s="16">
        <f>L127*K127*'Caratteristiche Materiale'!$N$5</f>
        <v>4.2250000000000014</v>
      </c>
      <c r="N127" s="61" t="str">
        <f t="shared" si="14"/>
        <v>NON VERIFICATO</v>
      </c>
      <c r="O127" s="29">
        <f t="shared" si="15"/>
        <v>-145.53641025641025</v>
      </c>
      <c r="P127" s="22">
        <f>L127^2*K127*ABS(O127)/2*(1-ABS(O127)/(0.85*'Caratteristiche Materiale'!$N$4))</f>
        <v>13.032274815731093</v>
      </c>
      <c r="Q127" s="61" t="str">
        <f t="shared" si="16"/>
        <v>verificato</v>
      </c>
      <c r="R127" s="22">
        <f t="shared" si="17"/>
        <v>16.189161261777755</v>
      </c>
      <c r="S127" s="61" t="str">
        <f t="shared" si="18"/>
        <v>NON VERIFICATO</v>
      </c>
      <c r="U127" s="96">
        <f t="shared" si="19"/>
        <v>10.302465764113771</v>
      </c>
      <c r="V127" s="95" t="s">
        <v>52</v>
      </c>
      <c r="W127" s="96">
        <f t="shared" si="20"/>
        <v>117.41211228991217</v>
      </c>
      <c r="X127" s="95" t="s">
        <v>52</v>
      </c>
      <c r="Y127" s="96">
        <f t="shared" si="21"/>
        <v>39.476515893297552</v>
      </c>
      <c r="Z127" s="95" t="s">
        <v>52</v>
      </c>
    </row>
    <row r="128" spans="1:26" x14ac:dyDescent="0.25">
      <c r="A128" s="5" t="s">
        <v>138</v>
      </c>
      <c r="B128" s="5" t="s">
        <v>96</v>
      </c>
      <c r="C128" s="5" t="s">
        <v>101</v>
      </c>
      <c r="D128" s="96">
        <v>-56.7592</v>
      </c>
      <c r="E128" s="96">
        <v>-41.009600000000006</v>
      </c>
      <c r="F128" s="96">
        <v>-2.6544000000000003</v>
      </c>
      <c r="G128" s="96">
        <v>-4.51912</v>
      </c>
      <c r="H128" s="96">
        <v>-5.4812000000000003</v>
      </c>
      <c r="I128" s="96">
        <v>-11.099600000000001</v>
      </c>
      <c r="J128" s="5">
        <f>VLOOKUP(A128,'Caratteristiche Fasce'!$A$4:$C$24,2,)</f>
        <v>1.61</v>
      </c>
      <c r="K128" s="5">
        <f>VLOOKUP(A128,'Caratteristiche Fasce'!$A$4:$C$24,3,)</f>
        <v>0.6</v>
      </c>
      <c r="L128" s="5">
        <f>VLOOKUP(A128,'Caratteristiche Fasce'!$A$4:$D$24,4,)</f>
        <v>0.65</v>
      </c>
      <c r="M128" s="16">
        <f>L128*K128*'Caratteristiche Materiale'!$N$5</f>
        <v>4.2250000000000014</v>
      </c>
      <c r="N128" s="61" t="str">
        <f t="shared" si="14"/>
        <v>NON VERIFICATO</v>
      </c>
      <c r="O128" s="29">
        <f t="shared" si="15"/>
        <v>-145.53641025641025</v>
      </c>
      <c r="P128" s="22">
        <f>L128^2*K128*ABS(O128)/2*(1-ABS(O128)/(0.85*'Caratteristiche Materiale'!$N$4))</f>
        <v>13.032274815731093</v>
      </c>
      <c r="Q128" s="61" t="str">
        <f t="shared" si="16"/>
        <v>verificato</v>
      </c>
      <c r="R128" s="22">
        <f t="shared" si="17"/>
        <v>16.189161261777755</v>
      </c>
      <c r="S128" s="61" t="str">
        <f t="shared" si="18"/>
        <v>NON VERIFICATO</v>
      </c>
      <c r="U128" s="96">
        <f t="shared" si="19"/>
        <v>10.302465764113771</v>
      </c>
      <c r="V128" s="95" t="s">
        <v>52</v>
      </c>
      <c r="W128" s="96">
        <f t="shared" si="20"/>
        <v>117.41211228991217</v>
      </c>
      <c r="X128" s="95" t="s">
        <v>52</v>
      </c>
      <c r="Y128" s="96">
        <f t="shared" si="21"/>
        <v>39.476515893297552</v>
      </c>
      <c r="Z128" s="95" t="s">
        <v>52</v>
      </c>
    </row>
    <row r="129" spans="1:26" x14ac:dyDescent="0.25">
      <c r="A129" s="5" t="s">
        <v>138</v>
      </c>
      <c r="B129" s="5" t="s">
        <v>97</v>
      </c>
      <c r="C129" s="5" t="s">
        <v>101</v>
      </c>
      <c r="D129" s="96">
        <v>-91.764800000000008</v>
      </c>
      <c r="E129" s="96">
        <v>-25.302400000000002</v>
      </c>
      <c r="F129" s="96">
        <v>-4.5407999999999999</v>
      </c>
      <c r="G129" s="96">
        <v>-6.2186400000000006</v>
      </c>
      <c r="H129" s="96">
        <v>-10.660960000000001</v>
      </c>
      <c r="I129" s="96">
        <v>-6.3482400000000005</v>
      </c>
      <c r="J129" s="5">
        <f>VLOOKUP(A129,'Caratteristiche Fasce'!$A$4:$C$24,2,)</f>
        <v>1.61</v>
      </c>
      <c r="K129" s="5">
        <f>VLOOKUP(A129,'Caratteristiche Fasce'!$A$4:$C$24,3,)</f>
        <v>0.6</v>
      </c>
      <c r="L129" s="5">
        <f>VLOOKUP(A129,'Caratteristiche Fasce'!$A$4:$D$24,4,)</f>
        <v>0.65</v>
      </c>
      <c r="M129" s="16">
        <f>L129*K129*'Caratteristiche Materiale'!$N$5</f>
        <v>4.2250000000000014</v>
      </c>
      <c r="N129" s="61" t="str">
        <f t="shared" si="14"/>
        <v>NON VERIFICATO</v>
      </c>
      <c r="O129" s="29">
        <f t="shared" si="15"/>
        <v>-235.294358974359</v>
      </c>
      <c r="P129" s="22">
        <f>L129^2*K129*ABS(O129)/2*(1-ABS(O129)/(0.85*'Caratteristiche Materiale'!$N$4))</f>
        <v>15.670991060436979</v>
      </c>
      <c r="Q129" s="61" t="str">
        <f t="shared" si="16"/>
        <v>verificato</v>
      </c>
      <c r="R129" s="22">
        <f t="shared" si="17"/>
        <v>19.467069640294383</v>
      </c>
      <c r="S129" s="61" t="str">
        <f t="shared" si="18"/>
        <v>NON VERIFICATO</v>
      </c>
      <c r="U129" s="96">
        <f t="shared" si="19"/>
        <v>16.698020741115471</v>
      </c>
      <c r="V129" s="95" t="s">
        <v>52</v>
      </c>
      <c r="W129" s="96">
        <f t="shared" si="20"/>
        <v>246.85568063647528</v>
      </c>
      <c r="X129" s="95" t="s">
        <v>52</v>
      </c>
      <c r="Y129" s="96">
        <f t="shared" si="21"/>
        <v>76.937640857366816</v>
      </c>
      <c r="Z129" s="95" t="s">
        <v>52</v>
      </c>
    </row>
    <row r="130" spans="1:26" x14ac:dyDescent="0.25">
      <c r="A130" s="5" t="s">
        <v>138</v>
      </c>
      <c r="B130" s="5" t="s">
        <v>98</v>
      </c>
      <c r="C130" s="5" t="s">
        <v>101</v>
      </c>
      <c r="D130" s="96">
        <v>-91.764800000000008</v>
      </c>
      <c r="E130" s="96">
        <v>-25.302400000000002</v>
      </c>
      <c r="F130" s="96">
        <v>-4.5407999999999999</v>
      </c>
      <c r="G130" s="96">
        <v>-6.2186400000000006</v>
      </c>
      <c r="H130" s="96">
        <v>-10.660960000000001</v>
      </c>
      <c r="I130" s="96">
        <v>-6.3482400000000005</v>
      </c>
      <c r="J130" s="5">
        <f>VLOOKUP(A130,'Caratteristiche Fasce'!$A$4:$C$24,2,)</f>
        <v>1.61</v>
      </c>
      <c r="K130" s="5">
        <f>VLOOKUP(A130,'Caratteristiche Fasce'!$A$4:$C$24,3,)</f>
        <v>0.6</v>
      </c>
      <c r="L130" s="5">
        <f>VLOOKUP(A130,'Caratteristiche Fasce'!$A$4:$D$24,4,)</f>
        <v>0.65</v>
      </c>
      <c r="M130" s="16">
        <f>L130*K130*'Caratteristiche Materiale'!$N$5</f>
        <v>4.2250000000000014</v>
      </c>
      <c r="N130" s="61" t="str">
        <f t="shared" si="14"/>
        <v>NON VERIFICATO</v>
      </c>
      <c r="O130" s="29">
        <f t="shared" si="15"/>
        <v>-235.294358974359</v>
      </c>
      <c r="P130" s="22">
        <f>L130^2*K130*ABS(O130)/2*(1-ABS(O130)/(0.85*'Caratteristiche Materiale'!$N$4))</f>
        <v>15.670991060436979</v>
      </c>
      <c r="Q130" s="61" t="str">
        <f t="shared" si="16"/>
        <v>verificato</v>
      </c>
      <c r="R130" s="22">
        <f t="shared" si="17"/>
        <v>19.467069640294383</v>
      </c>
      <c r="S130" s="61" t="str">
        <f t="shared" si="18"/>
        <v>NON VERIFICATO</v>
      </c>
      <c r="U130" s="96">
        <f t="shared" si="19"/>
        <v>16.698020741115471</v>
      </c>
      <c r="V130" s="95" t="s">
        <v>52</v>
      </c>
      <c r="W130" s="96">
        <f t="shared" si="20"/>
        <v>246.85568063647528</v>
      </c>
      <c r="X130" s="95" t="s">
        <v>52</v>
      </c>
      <c r="Y130" s="96">
        <f t="shared" si="21"/>
        <v>76.937640857366816</v>
      </c>
      <c r="Z130" s="95" t="s">
        <v>52</v>
      </c>
    </row>
    <row r="131" spans="1:26" x14ac:dyDescent="0.25">
      <c r="A131" s="5" t="s">
        <v>138</v>
      </c>
      <c r="B131" s="5" t="s">
        <v>99</v>
      </c>
      <c r="C131" s="5" t="s">
        <v>101</v>
      </c>
      <c r="D131" s="96">
        <v>-91.764800000000008</v>
      </c>
      <c r="E131" s="96">
        <v>-25.302400000000002</v>
      </c>
      <c r="F131" s="96">
        <v>-4.5407999999999999</v>
      </c>
      <c r="G131" s="96">
        <v>-6.2186400000000006</v>
      </c>
      <c r="H131" s="96">
        <v>-10.660960000000001</v>
      </c>
      <c r="I131" s="96">
        <v>-6.3482400000000005</v>
      </c>
      <c r="J131" s="5">
        <f>VLOOKUP(A131,'Caratteristiche Fasce'!$A$4:$C$24,2,)</f>
        <v>1.61</v>
      </c>
      <c r="K131" s="5">
        <f>VLOOKUP(A131,'Caratteristiche Fasce'!$A$4:$C$24,3,)</f>
        <v>0.6</v>
      </c>
      <c r="L131" s="5">
        <f>VLOOKUP(A131,'Caratteristiche Fasce'!$A$4:$D$24,4,)</f>
        <v>0.65</v>
      </c>
      <c r="M131" s="16">
        <f>L131*K131*'Caratteristiche Materiale'!$N$5</f>
        <v>4.2250000000000014</v>
      </c>
      <c r="N131" s="61" t="str">
        <f t="shared" si="14"/>
        <v>NON VERIFICATO</v>
      </c>
      <c r="O131" s="29">
        <f t="shared" si="15"/>
        <v>-235.294358974359</v>
      </c>
      <c r="P131" s="22">
        <f>L131^2*K131*ABS(O131)/2*(1-ABS(O131)/(0.85*'Caratteristiche Materiale'!$N$4))</f>
        <v>15.670991060436979</v>
      </c>
      <c r="Q131" s="61" t="str">
        <f t="shared" si="16"/>
        <v>verificato</v>
      </c>
      <c r="R131" s="22">
        <f t="shared" si="17"/>
        <v>19.467069640294383</v>
      </c>
      <c r="S131" s="61" t="str">
        <f t="shared" si="18"/>
        <v>NON VERIFICATO</v>
      </c>
      <c r="U131" s="96">
        <f t="shared" si="19"/>
        <v>16.698020741115471</v>
      </c>
      <c r="V131" s="95" t="s">
        <v>52</v>
      </c>
      <c r="W131" s="96">
        <f t="shared" si="20"/>
        <v>246.85568063647528</v>
      </c>
      <c r="X131" s="95" t="s">
        <v>52</v>
      </c>
      <c r="Y131" s="96">
        <f t="shared" si="21"/>
        <v>76.937640857366816</v>
      </c>
      <c r="Z131" s="95" t="s">
        <v>52</v>
      </c>
    </row>
    <row r="132" spans="1:26" x14ac:dyDescent="0.25">
      <c r="A132" s="5" t="s">
        <v>139</v>
      </c>
      <c r="B132" s="5" t="s">
        <v>92</v>
      </c>
      <c r="C132" s="5" t="s">
        <v>101</v>
      </c>
      <c r="D132" s="96">
        <v>-86.919200000000004</v>
      </c>
      <c r="E132" s="96">
        <v>-63.339200000000005</v>
      </c>
      <c r="F132" s="96">
        <v>-6.0728000000000009</v>
      </c>
      <c r="G132" s="96">
        <v>-3.6328000000000005</v>
      </c>
      <c r="H132" s="96">
        <v>-3.11008</v>
      </c>
      <c r="I132" s="96">
        <v>-28.154960000000003</v>
      </c>
      <c r="J132" s="5">
        <f>VLOOKUP(A132,'Caratteristiche Fasce'!$A$4:$C$24,2,)</f>
        <v>1.62</v>
      </c>
      <c r="K132" s="5">
        <f>VLOOKUP(A132,'Caratteristiche Fasce'!$A$4:$C$24,3,)</f>
        <v>0.6</v>
      </c>
      <c r="L132" s="5">
        <f>VLOOKUP(A132,'Caratteristiche Fasce'!$A$4:$D$24,4,)</f>
        <v>0.65</v>
      </c>
      <c r="M132" s="16">
        <f>L132*K132*'Caratteristiche Materiale'!$N$5</f>
        <v>4.2250000000000014</v>
      </c>
      <c r="N132" s="61" t="str">
        <f t="shared" si="14"/>
        <v>NON VERIFICATO</v>
      </c>
      <c r="O132" s="29">
        <f t="shared" si="15"/>
        <v>-222.86974358974359</v>
      </c>
      <c r="P132" s="22">
        <f>L132^2*K132*ABS(O132)/2*(1-ABS(O132)/(0.85*'Caratteristiche Materiale'!$N$4))</f>
        <v>15.551349531697481</v>
      </c>
      <c r="Q132" s="61" t="str">
        <f t="shared" si="16"/>
        <v>NON VERIFICATO</v>
      </c>
      <c r="R132" s="22">
        <f t="shared" si="17"/>
        <v>19.199196952712938</v>
      </c>
      <c r="S132" s="61" t="str">
        <f t="shared" si="18"/>
        <v>NON VERIFICATO</v>
      </c>
      <c r="U132" s="96">
        <f t="shared" ref="U132:U163" si="22">M132/ABS(E132)*100</f>
        <v>6.6704347386768408</v>
      </c>
      <c r="V132" s="95" t="s">
        <v>52</v>
      </c>
      <c r="W132" s="96">
        <f t="shared" ref="W132:W163" si="23">P132/ABS(I132)*100</f>
        <v>55.234848608193651</v>
      </c>
      <c r="X132" s="95" t="s">
        <v>52</v>
      </c>
      <c r="Y132" s="96">
        <f t="shared" ref="Y132:Y163" si="24">R132/ABS(E132)*100</f>
        <v>30.311713682384582</v>
      </c>
      <c r="Z132" s="95" t="s">
        <v>52</v>
      </c>
    </row>
    <row r="133" spans="1:26" x14ac:dyDescent="0.25">
      <c r="A133" s="5" t="s">
        <v>139</v>
      </c>
      <c r="B133" s="5" t="s">
        <v>93</v>
      </c>
      <c r="C133" s="5" t="s">
        <v>101</v>
      </c>
      <c r="D133" s="96">
        <v>-107.5552</v>
      </c>
      <c r="E133" s="96">
        <v>-36.755200000000002</v>
      </c>
      <c r="F133" s="96">
        <v>-11.332800000000001</v>
      </c>
      <c r="G133" s="96">
        <v>-6.7354400000000005</v>
      </c>
      <c r="H133" s="96">
        <v>-5.2714400000000001</v>
      </c>
      <c r="I133" s="96">
        <v>-16.84008</v>
      </c>
      <c r="J133" s="5">
        <f>VLOOKUP(A133,'Caratteristiche Fasce'!$A$4:$C$24,2,)</f>
        <v>1.62</v>
      </c>
      <c r="K133" s="5">
        <f>VLOOKUP(A133,'Caratteristiche Fasce'!$A$4:$C$24,3,)</f>
        <v>0.6</v>
      </c>
      <c r="L133" s="5">
        <f>VLOOKUP(A133,'Caratteristiche Fasce'!$A$4:$D$24,4,)</f>
        <v>0.65</v>
      </c>
      <c r="M133" s="16">
        <f>L133*K133*'Caratteristiche Materiale'!$N$5</f>
        <v>4.2250000000000014</v>
      </c>
      <c r="N133" s="61" t="str">
        <f t="shared" ref="N133:N171" si="25">IF(R133&gt;=ABS(E133),"verificato","NON VERIFICATO")</f>
        <v>NON VERIFICATO</v>
      </c>
      <c r="O133" s="29">
        <f t="shared" ref="O133:O171" si="26">D133/(K133*L133)</f>
        <v>-275.78256410256409</v>
      </c>
      <c r="P133" s="22">
        <f>L133^2*K133*ABS(O133)/2*(1-ABS(O133)/(0.85*'Caratteristiche Materiale'!$N$4))</f>
        <v>15.513219752873953</v>
      </c>
      <c r="Q133" s="61" t="str">
        <f t="shared" ref="Q133:Q171" si="27">IF(P133&gt;=ABS(I133),"verificato","NON VERIFICATO")</f>
        <v>NON VERIFICATO</v>
      </c>
      <c r="R133" s="22">
        <f t="shared" ref="R133:R171" si="28">2*P133/J133</f>
        <v>19.152123151696237</v>
      </c>
      <c r="S133" s="61" t="str">
        <f t="shared" ref="S133:S171" si="29">IF(R133&gt;=ABS(E133),"verificato","NON VERIFICATO")</f>
        <v>NON VERIFICATO</v>
      </c>
      <c r="U133" s="96">
        <f t="shared" si="22"/>
        <v>11.49497213999652</v>
      </c>
      <c r="V133" s="95" t="s">
        <v>52</v>
      </c>
      <c r="W133" s="96">
        <f t="shared" si="23"/>
        <v>92.120819811271389</v>
      </c>
      <c r="X133" s="95" t="s">
        <v>52</v>
      </c>
      <c r="Y133" s="96">
        <f t="shared" si="24"/>
        <v>52.10724782261078</v>
      </c>
      <c r="Z133" s="95" t="s">
        <v>52</v>
      </c>
    </row>
    <row r="134" spans="1:26" x14ac:dyDescent="0.25">
      <c r="A134" s="5" t="s">
        <v>139</v>
      </c>
      <c r="B134" s="5" t="s">
        <v>94</v>
      </c>
      <c r="C134" s="5" t="s">
        <v>101</v>
      </c>
      <c r="D134" s="96">
        <v>-86.919200000000004</v>
      </c>
      <c r="E134" s="96">
        <v>-63.339200000000005</v>
      </c>
      <c r="F134" s="96">
        <v>-6.0728000000000009</v>
      </c>
      <c r="G134" s="96">
        <v>-3.6328000000000005</v>
      </c>
      <c r="H134" s="96">
        <v>-3.11008</v>
      </c>
      <c r="I134" s="96">
        <v>-28.154960000000003</v>
      </c>
      <c r="J134" s="5">
        <f>VLOOKUP(A134,'Caratteristiche Fasce'!$A$4:$C$24,2,)</f>
        <v>1.62</v>
      </c>
      <c r="K134" s="5">
        <f>VLOOKUP(A134,'Caratteristiche Fasce'!$A$4:$C$24,3,)</f>
        <v>0.6</v>
      </c>
      <c r="L134" s="5">
        <f>VLOOKUP(A134,'Caratteristiche Fasce'!$A$4:$D$24,4,)</f>
        <v>0.65</v>
      </c>
      <c r="M134" s="16">
        <f>L134*K134*'Caratteristiche Materiale'!$N$5</f>
        <v>4.2250000000000014</v>
      </c>
      <c r="N134" s="61" t="str">
        <f t="shared" si="25"/>
        <v>NON VERIFICATO</v>
      </c>
      <c r="O134" s="29">
        <f t="shared" si="26"/>
        <v>-222.86974358974359</v>
      </c>
      <c r="P134" s="22">
        <f>L134^2*K134*ABS(O134)/2*(1-ABS(O134)/(0.85*'Caratteristiche Materiale'!$N$4))</f>
        <v>15.551349531697481</v>
      </c>
      <c r="Q134" s="61" t="str">
        <f t="shared" si="27"/>
        <v>NON VERIFICATO</v>
      </c>
      <c r="R134" s="22">
        <f t="shared" si="28"/>
        <v>19.199196952712938</v>
      </c>
      <c r="S134" s="61" t="str">
        <f t="shared" si="29"/>
        <v>NON VERIFICATO</v>
      </c>
      <c r="U134" s="96">
        <f t="shared" si="22"/>
        <v>6.6704347386768408</v>
      </c>
      <c r="V134" s="95" t="s">
        <v>52</v>
      </c>
      <c r="W134" s="96">
        <f t="shared" si="23"/>
        <v>55.234848608193651</v>
      </c>
      <c r="X134" s="95" t="s">
        <v>52</v>
      </c>
      <c r="Y134" s="96">
        <f t="shared" si="24"/>
        <v>30.311713682384582</v>
      </c>
      <c r="Z134" s="95" t="s">
        <v>52</v>
      </c>
    </row>
    <row r="135" spans="1:26" x14ac:dyDescent="0.25">
      <c r="A135" s="5" t="s">
        <v>139</v>
      </c>
      <c r="B135" s="5" t="s">
        <v>95</v>
      </c>
      <c r="C135" s="5" t="s">
        <v>101</v>
      </c>
      <c r="D135" s="96">
        <v>-86.919200000000004</v>
      </c>
      <c r="E135" s="96">
        <v>-63.339200000000005</v>
      </c>
      <c r="F135" s="96">
        <v>-6.0728000000000009</v>
      </c>
      <c r="G135" s="96">
        <v>-3.6328000000000005</v>
      </c>
      <c r="H135" s="96">
        <v>-3.11008</v>
      </c>
      <c r="I135" s="96">
        <v>-28.154960000000003</v>
      </c>
      <c r="J135" s="5">
        <f>VLOOKUP(A135,'Caratteristiche Fasce'!$A$4:$C$24,2,)</f>
        <v>1.62</v>
      </c>
      <c r="K135" s="5">
        <f>VLOOKUP(A135,'Caratteristiche Fasce'!$A$4:$C$24,3,)</f>
        <v>0.6</v>
      </c>
      <c r="L135" s="5">
        <f>VLOOKUP(A135,'Caratteristiche Fasce'!$A$4:$D$24,4,)</f>
        <v>0.65</v>
      </c>
      <c r="M135" s="16">
        <f>L135*K135*'Caratteristiche Materiale'!$N$5</f>
        <v>4.2250000000000014</v>
      </c>
      <c r="N135" s="61" t="str">
        <f t="shared" si="25"/>
        <v>NON VERIFICATO</v>
      </c>
      <c r="O135" s="29">
        <f t="shared" si="26"/>
        <v>-222.86974358974359</v>
      </c>
      <c r="P135" s="22">
        <f>L135^2*K135*ABS(O135)/2*(1-ABS(O135)/(0.85*'Caratteristiche Materiale'!$N$4))</f>
        <v>15.551349531697481</v>
      </c>
      <c r="Q135" s="61" t="str">
        <f t="shared" si="27"/>
        <v>NON VERIFICATO</v>
      </c>
      <c r="R135" s="22">
        <f t="shared" si="28"/>
        <v>19.199196952712938</v>
      </c>
      <c r="S135" s="61" t="str">
        <f t="shared" si="29"/>
        <v>NON VERIFICATO</v>
      </c>
      <c r="U135" s="96">
        <f t="shared" si="22"/>
        <v>6.6704347386768408</v>
      </c>
      <c r="V135" s="95" t="s">
        <v>52</v>
      </c>
      <c r="W135" s="96">
        <f t="shared" si="23"/>
        <v>55.234848608193651</v>
      </c>
      <c r="X135" s="95" t="s">
        <v>52</v>
      </c>
      <c r="Y135" s="96">
        <f t="shared" si="24"/>
        <v>30.311713682384582</v>
      </c>
      <c r="Z135" s="95" t="s">
        <v>52</v>
      </c>
    </row>
    <row r="136" spans="1:26" x14ac:dyDescent="0.25">
      <c r="A136" s="5" t="s">
        <v>139</v>
      </c>
      <c r="B136" s="5" t="s">
        <v>96</v>
      </c>
      <c r="C136" s="5" t="s">
        <v>101</v>
      </c>
      <c r="D136" s="96">
        <v>-86.919200000000004</v>
      </c>
      <c r="E136" s="96">
        <v>-63.339200000000005</v>
      </c>
      <c r="F136" s="96">
        <v>-6.0728000000000009</v>
      </c>
      <c r="G136" s="96">
        <v>-3.6328000000000005</v>
      </c>
      <c r="H136" s="96">
        <v>-3.11008</v>
      </c>
      <c r="I136" s="96">
        <v>-28.154960000000003</v>
      </c>
      <c r="J136" s="5">
        <f>VLOOKUP(A136,'Caratteristiche Fasce'!$A$4:$C$24,2,)</f>
        <v>1.62</v>
      </c>
      <c r="K136" s="5">
        <f>VLOOKUP(A136,'Caratteristiche Fasce'!$A$4:$C$24,3,)</f>
        <v>0.6</v>
      </c>
      <c r="L136" s="5">
        <f>VLOOKUP(A136,'Caratteristiche Fasce'!$A$4:$D$24,4,)</f>
        <v>0.65</v>
      </c>
      <c r="M136" s="16">
        <f>L136*K136*'Caratteristiche Materiale'!$N$5</f>
        <v>4.2250000000000014</v>
      </c>
      <c r="N136" s="61" t="str">
        <f t="shared" si="25"/>
        <v>NON VERIFICATO</v>
      </c>
      <c r="O136" s="29">
        <f t="shared" si="26"/>
        <v>-222.86974358974359</v>
      </c>
      <c r="P136" s="22">
        <f>L136^2*K136*ABS(O136)/2*(1-ABS(O136)/(0.85*'Caratteristiche Materiale'!$N$4))</f>
        <v>15.551349531697481</v>
      </c>
      <c r="Q136" s="61" t="str">
        <f t="shared" si="27"/>
        <v>NON VERIFICATO</v>
      </c>
      <c r="R136" s="22">
        <f t="shared" si="28"/>
        <v>19.199196952712938</v>
      </c>
      <c r="S136" s="61" t="str">
        <f t="shared" si="29"/>
        <v>NON VERIFICATO</v>
      </c>
      <c r="U136" s="96">
        <f t="shared" si="22"/>
        <v>6.6704347386768408</v>
      </c>
      <c r="V136" s="95" t="s">
        <v>52</v>
      </c>
      <c r="W136" s="96">
        <f t="shared" si="23"/>
        <v>55.234848608193651</v>
      </c>
      <c r="X136" s="95" t="s">
        <v>52</v>
      </c>
      <c r="Y136" s="96">
        <f t="shared" si="24"/>
        <v>30.311713682384582</v>
      </c>
      <c r="Z136" s="95" t="s">
        <v>52</v>
      </c>
    </row>
    <row r="137" spans="1:26" x14ac:dyDescent="0.25">
      <c r="A137" s="5" t="s">
        <v>139</v>
      </c>
      <c r="B137" s="5" t="s">
        <v>97</v>
      </c>
      <c r="C137" s="5" t="s">
        <v>101</v>
      </c>
      <c r="D137" s="96">
        <v>-107.5552</v>
      </c>
      <c r="E137" s="96">
        <v>-36.755200000000002</v>
      </c>
      <c r="F137" s="96">
        <v>-11.332800000000001</v>
      </c>
      <c r="G137" s="96">
        <v>-6.7354400000000005</v>
      </c>
      <c r="H137" s="96">
        <v>-5.2714400000000001</v>
      </c>
      <c r="I137" s="96">
        <v>-16.84008</v>
      </c>
      <c r="J137" s="5">
        <f>VLOOKUP(A137,'Caratteristiche Fasce'!$A$4:$C$24,2,)</f>
        <v>1.62</v>
      </c>
      <c r="K137" s="5">
        <f>VLOOKUP(A137,'Caratteristiche Fasce'!$A$4:$C$24,3,)</f>
        <v>0.6</v>
      </c>
      <c r="L137" s="5">
        <f>VLOOKUP(A137,'Caratteristiche Fasce'!$A$4:$D$24,4,)</f>
        <v>0.65</v>
      </c>
      <c r="M137" s="16">
        <f>L137*K137*'Caratteristiche Materiale'!$N$5</f>
        <v>4.2250000000000014</v>
      </c>
      <c r="N137" s="61" t="str">
        <f t="shared" si="25"/>
        <v>NON VERIFICATO</v>
      </c>
      <c r="O137" s="29">
        <f t="shared" si="26"/>
        <v>-275.78256410256409</v>
      </c>
      <c r="P137" s="22">
        <f>L137^2*K137*ABS(O137)/2*(1-ABS(O137)/(0.85*'Caratteristiche Materiale'!$N$4))</f>
        <v>15.513219752873953</v>
      </c>
      <c r="Q137" s="61" t="str">
        <f t="shared" si="27"/>
        <v>NON VERIFICATO</v>
      </c>
      <c r="R137" s="22">
        <f t="shared" si="28"/>
        <v>19.152123151696237</v>
      </c>
      <c r="S137" s="61" t="str">
        <f t="shared" si="29"/>
        <v>NON VERIFICATO</v>
      </c>
      <c r="U137" s="96">
        <f t="shared" si="22"/>
        <v>11.49497213999652</v>
      </c>
      <c r="V137" s="95" t="s">
        <v>52</v>
      </c>
      <c r="W137" s="96">
        <f t="shared" si="23"/>
        <v>92.120819811271389</v>
      </c>
      <c r="X137" s="95" t="s">
        <v>52</v>
      </c>
      <c r="Y137" s="96">
        <f t="shared" si="24"/>
        <v>52.10724782261078</v>
      </c>
      <c r="Z137" s="95" t="s">
        <v>52</v>
      </c>
    </row>
    <row r="138" spans="1:26" x14ac:dyDescent="0.25">
      <c r="A138" s="5" t="s">
        <v>139</v>
      </c>
      <c r="B138" s="5" t="s">
        <v>98</v>
      </c>
      <c r="C138" s="5" t="s">
        <v>101</v>
      </c>
      <c r="D138" s="96">
        <v>-107.5552</v>
      </c>
      <c r="E138" s="96">
        <v>-36.755200000000002</v>
      </c>
      <c r="F138" s="96">
        <v>-11.332800000000001</v>
      </c>
      <c r="G138" s="96">
        <v>-6.7354400000000005</v>
      </c>
      <c r="H138" s="96">
        <v>-5.2714400000000001</v>
      </c>
      <c r="I138" s="96">
        <v>-16.84008</v>
      </c>
      <c r="J138" s="5">
        <f>VLOOKUP(A138,'Caratteristiche Fasce'!$A$4:$C$24,2,)</f>
        <v>1.62</v>
      </c>
      <c r="K138" s="5">
        <f>VLOOKUP(A138,'Caratteristiche Fasce'!$A$4:$C$24,3,)</f>
        <v>0.6</v>
      </c>
      <c r="L138" s="5">
        <f>VLOOKUP(A138,'Caratteristiche Fasce'!$A$4:$D$24,4,)</f>
        <v>0.65</v>
      </c>
      <c r="M138" s="16">
        <f>L138*K138*'Caratteristiche Materiale'!$N$5</f>
        <v>4.2250000000000014</v>
      </c>
      <c r="N138" s="61" t="str">
        <f t="shared" si="25"/>
        <v>NON VERIFICATO</v>
      </c>
      <c r="O138" s="29">
        <f t="shared" si="26"/>
        <v>-275.78256410256409</v>
      </c>
      <c r="P138" s="22">
        <f>L138^2*K138*ABS(O138)/2*(1-ABS(O138)/(0.85*'Caratteristiche Materiale'!$N$4))</f>
        <v>15.513219752873953</v>
      </c>
      <c r="Q138" s="61" t="str">
        <f t="shared" si="27"/>
        <v>NON VERIFICATO</v>
      </c>
      <c r="R138" s="22">
        <f t="shared" si="28"/>
        <v>19.152123151696237</v>
      </c>
      <c r="S138" s="61" t="str">
        <f t="shared" si="29"/>
        <v>NON VERIFICATO</v>
      </c>
      <c r="U138" s="96">
        <f t="shared" si="22"/>
        <v>11.49497213999652</v>
      </c>
      <c r="V138" s="95" t="s">
        <v>52</v>
      </c>
      <c r="W138" s="96">
        <f t="shared" si="23"/>
        <v>92.120819811271389</v>
      </c>
      <c r="X138" s="95" t="s">
        <v>52</v>
      </c>
      <c r="Y138" s="96">
        <f t="shared" si="24"/>
        <v>52.10724782261078</v>
      </c>
      <c r="Z138" s="95" t="s">
        <v>52</v>
      </c>
    </row>
    <row r="139" spans="1:26" x14ac:dyDescent="0.25">
      <c r="A139" s="5" t="s">
        <v>139</v>
      </c>
      <c r="B139" s="5" t="s">
        <v>99</v>
      </c>
      <c r="C139" s="5" t="s">
        <v>101</v>
      </c>
      <c r="D139" s="96">
        <v>-107.5552</v>
      </c>
      <c r="E139" s="96">
        <v>-36.755200000000002</v>
      </c>
      <c r="F139" s="96">
        <v>-11.332800000000001</v>
      </c>
      <c r="G139" s="96">
        <v>-6.7354400000000005</v>
      </c>
      <c r="H139" s="96">
        <v>-5.2714400000000001</v>
      </c>
      <c r="I139" s="96">
        <v>-16.84008</v>
      </c>
      <c r="J139" s="5">
        <f>VLOOKUP(A139,'Caratteristiche Fasce'!$A$4:$C$24,2,)</f>
        <v>1.62</v>
      </c>
      <c r="K139" s="5">
        <f>VLOOKUP(A139,'Caratteristiche Fasce'!$A$4:$C$24,3,)</f>
        <v>0.6</v>
      </c>
      <c r="L139" s="5">
        <f>VLOOKUP(A139,'Caratteristiche Fasce'!$A$4:$D$24,4,)</f>
        <v>0.65</v>
      </c>
      <c r="M139" s="16">
        <f>L139*K139*'Caratteristiche Materiale'!$N$5</f>
        <v>4.2250000000000014</v>
      </c>
      <c r="N139" s="61" t="str">
        <f t="shared" si="25"/>
        <v>NON VERIFICATO</v>
      </c>
      <c r="O139" s="29">
        <f t="shared" si="26"/>
        <v>-275.78256410256409</v>
      </c>
      <c r="P139" s="22">
        <f>L139^2*K139*ABS(O139)/2*(1-ABS(O139)/(0.85*'Caratteristiche Materiale'!$N$4))</f>
        <v>15.513219752873953</v>
      </c>
      <c r="Q139" s="61" t="str">
        <f t="shared" si="27"/>
        <v>NON VERIFICATO</v>
      </c>
      <c r="R139" s="22">
        <f t="shared" si="28"/>
        <v>19.152123151696237</v>
      </c>
      <c r="S139" s="61" t="str">
        <f t="shared" si="29"/>
        <v>NON VERIFICATO</v>
      </c>
      <c r="U139" s="96">
        <f t="shared" si="22"/>
        <v>11.49497213999652</v>
      </c>
      <c r="V139" s="95" t="s">
        <v>52</v>
      </c>
      <c r="W139" s="96">
        <f t="shared" si="23"/>
        <v>92.120819811271389</v>
      </c>
      <c r="X139" s="95" t="s">
        <v>52</v>
      </c>
      <c r="Y139" s="96">
        <f t="shared" si="24"/>
        <v>52.10724782261078</v>
      </c>
      <c r="Z139" s="95" t="s">
        <v>52</v>
      </c>
    </row>
    <row r="140" spans="1:26" x14ac:dyDescent="0.25">
      <c r="A140" s="5" t="s">
        <v>140</v>
      </c>
      <c r="B140" s="5" t="s">
        <v>92</v>
      </c>
      <c r="C140" s="5" t="s">
        <v>101</v>
      </c>
      <c r="D140" s="96">
        <v>-144.68320000000003</v>
      </c>
      <c r="E140" s="96">
        <v>-30.104800000000001</v>
      </c>
      <c r="F140" s="96">
        <v>-27.904000000000003</v>
      </c>
      <c r="G140" s="96">
        <v>-6.5342400000000005</v>
      </c>
      <c r="H140" s="96">
        <v>-5.3847200000000006</v>
      </c>
      <c r="I140" s="96">
        <v>-13.24408</v>
      </c>
      <c r="J140" s="5">
        <f>VLOOKUP(A140,'Caratteristiche Fasce'!$A$4:$C$24,2,)</f>
        <v>1.62</v>
      </c>
      <c r="K140" s="5">
        <f>VLOOKUP(A140,'Caratteristiche Fasce'!$A$4:$C$24,3,)</f>
        <v>0.6</v>
      </c>
      <c r="L140" s="5">
        <f>VLOOKUP(A140,'Caratteristiche Fasce'!$A$4:$D$24,4,)</f>
        <v>0.65</v>
      </c>
      <c r="M140" s="16">
        <f>L140*K140*'Caratteristiche Materiale'!$N$5</f>
        <v>4.2250000000000014</v>
      </c>
      <c r="N140" s="61" t="str">
        <f t="shared" si="25"/>
        <v>NON VERIFICATO</v>
      </c>
      <c r="O140" s="29">
        <f t="shared" si="26"/>
        <v>-370.98256410256414</v>
      </c>
      <c r="P140" s="22">
        <f>L140^2*K140*ABS(O140)/2*(1-ABS(O140)/(0.85*'Caratteristiche Materiale'!$N$4))</f>
        <v>11.840143592873948</v>
      </c>
      <c r="Q140" s="61" t="str">
        <f t="shared" si="27"/>
        <v>NON VERIFICATO</v>
      </c>
      <c r="R140" s="22">
        <f t="shared" si="28"/>
        <v>14.617461225770306</v>
      </c>
      <c r="S140" s="61" t="str">
        <f t="shared" si="29"/>
        <v>NON VERIFICATO</v>
      </c>
      <c r="U140" s="96">
        <f t="shared" si="22"/>
        <v>14.034306821503554</v>
      </c>
      <c r="V140" s="95" t="s">
        <v>52</v>
      </c>
      <c r="W140" s="96">
        <f t="shared" si="23"/>
        <v>89.399517315464323</v>
      </c>
      <c r="X140" s="95" t="s">
        <v>52</v>
      </c>
      <c r="Y140" s="96">
        <f t="shared" si="24"/>
        <v>48.555251075477351</v>
      </c>
      <c r="Z140" s="95" t="s">
        <v>52</v>
      </c>
    </row>
    <row r="141" spans="1:26" x14ac:dyDescent="0.25">
      <c r="A141" s="5" t="s">
        <v>140</v>
      </c>
      <c r="B141" s="5" t="s">
        <v>93</v>
      </c>
      <c r="C141" s="5" t="s">
        <v>101</v>
      </c>
      <c r="D141" s="96">
        <v>-110.99280000000002</v>
      </c>
      <c r="E141" s="96">
        <v>-3.1656</v>
      </c>
      <c r="F141" s="96">
        <v>-52.600800000000007</v>
      </c>
      <c r="G141" s="96">
        <v>-12.0192</v>
      </c>
      <c r="H141" s="96">
        <v>-9.6957599999999999</v>
      </c>
      <c r="I141" s="96">
        <v>-7.6553600000000008</v>
      </c>
      <c r="J141" s="5">
        <f>VLOOKUP(A141,'Caratteristiche Fasce'!$A$4:$C$24,2,)</f>
        <v>1.62</v>
      </c>
      <c r="K141" s="5">
        <f>VLOOKUP(A141,'Caratteristiche Fasce'!$A$4:$C$24,3,)</f>
        <v>0.6</v>
      </c>
      <c r="L141" s="5">
        <f>VLOOKUP(A141,'Caratteristiche Fasce'!$A$4:$D$24,4,)</f>
        <v>0.65</v>
      </c>
      <c r="M141" s="16">
        <f>L141*K141*'Caratteristiche Materiale'!$N$5</f>
        <v>4.2250000000000014</v>
      </c>
      <c r="N141" s="61" t="str">
        <f t="shared" si="25"/>
        <v>verificato</v>
      </c>
      <c r="O141" s="29">
        <f t="shared" si="26"/>
        <v>-284.59692307692313</v>
      </c>
      <c r="P141" s="22">
        <f>L141^2*K141*ABS(O141)/2*(1-ABS(O141)/(0.85*'Caratteristiche Materiale'!$N$4))</f>
        <v>15.367783274218485</v>
      </c>
      <c r="Q141" s="61" t="str">
        <f t="shared" si="27"/>
        <v>verificato</v>
      </c>
      <c r="R141" s="22">
        <f t="shared" si="28"/>
        <v>18.972571943479611</v>
      </c>
      <c r="S141" s="61" t="str">
        <f t="shared" si="29"/>
        <v>verificato</v>
      </c>
      <c r="U141" s="96">
        <f t="shared" si="22"/>
        <v>133.46600960323482</v>
      </c>
      <c r="V141" s="95" t="s">
        <v>52</v>
      </c>
      <c r="W141" s="96">
        <f t="shared" si="23"/>
        <v>200.74540288397259</v>
      </c>
      <c r="X141" s="95" t="s">
        <v>52</v>
      </c>
      <c r="Y141" s="96">
        <f t="shared" si="24"/>
        <v>599.33573235657093</v>
      </c>
      <c r="Z141" s="95" t="s">
        <v>52</v>
      </c>
    </row>
    <row r="142" spans="1:26" x14ac:dyDescent="0.25">
      <c r="A142" s="5" t="s">
        <v>140</v>
      </c>
      <c r="B142" s="5" t="s">
        <v>94</v>
      </c>
      <c r="C142" s="5" t="s">
        <v>101</v>
      </c>
      <c r="D142" s="96">
        <v>-144.68320000000003</v>
      </c>
      <c r="E142" s="96">
        <v>-30.104800000000001</v>
      </c>
      <c r="F142" s="96">
        <v>-27.904000000000003</v>
      </c>
      <c r="G142" s="96">
        <v>-6.5342400000000005</v>
      </c>
      <c r="H142" s="96">
        <v>-5.3847200000000006</v>
      </c>
      <c r="I142" s="96">
        <v>-13.24408</v>
      </c>
      <c r="J142" s="5">
        <f>VLOOKUP(A142,'Caratteristiche Fasce'!$A$4:$C$24,2,)</f>
        <v>1.62</v>
      </c>
      <c r="K142" s="5">
        <f>VLOOKUP(A142,'Caratteristiche Fasce'!$A$4:$C$24,3,)</f>
        <v>0.6</v>
      </c>
      <c r="L142" s="5">
        <f>VLOOKUP(A142,'Caratteristiche Fasce'!$A$4:$D$24,4,)</f>
        <v>0.65</v>
      </c>
      <c r="M142" s="16">
        <f>L142*K142*'Caratteristiche Materiale'!$N$5</f>
        <v>4.2250000000000014</v>
      </c>
      <c r="N142" s="61" t="str">
        <f t="shared" si="25"/>
        <v>NON VERIFICATO</v>
      </c>
      <c r="O142" s="29">
        <f t="shared" si="26"/>
        <v>-370.98256410256414</v>
      </c>
      <c r="P142" s="22">
        <f>L142^2*K142*ABS(O142)/2*(1-ABS(O142)/(0.85*'Caratteristiche Materiale'!$N$4))</f>
        <v>11.840143592873948</v>
      </c>
      <c r="Q142" s="61" t="str">
        <f t="shared" si="27"/>
        <v>NON VERIFICATO</v>
      </c>
      <c r="R142" s="22">
        <f t="shared" si="28"/>
        <v>14.617461225770306</v>
      </c>
      <c r="S142" s="61" t="str">
        <f t="shared" si="29"/>
        <v>NON VERIFICATO</v>
      </c>
      <c r="U142" s="96">
        <f t="shared" si="22"/>
        <v>14.034306821503554</v>
      </c>
      <c r="V142" s="95" t="s">
        <v>52</v>
      </c>
      <c r="W142" s="96">
        <f t="shared" si="23"/>
        <v>89.399517315464323</v>
      </c>
      <c r="X142" s="95" t="s">
        <v>52</v>
      </c>
      <c r="Y142" s="96">
        <f t="shared" si="24"/>
        <v>48.555251075477351</v>
      </c>
      <c r="Z142" s="95" t="s">
        <v>52</v>
      </c>
    </row>
    <row r="143" spans="1:26" x14ac:dyDescent="0.25">
      <c r="A143" s="5" t="s">
        <v>140</v>
      </c>
      <c r="B143" s="5" t="s">
        <v>95</v>
      </c>
      <c r="C143" s="5" t="s">
        <v>101</v>
      </c>
      <c r="D143" s="96">
        <v>-144.68320000000003</v>
      </c>
      <c r="E143" s="96">
        <v>-30.104800000000001</v>
      </c>
      <c r="F143" s="96">
        <v>-27.904000000000003</v>
      </c>
      <c r="G143" s="96">
        <v>-6.5342400000000005</v>
      </c>
      <c r="H143" s="96">
        <v>-5.3847200000000006</v>
      </c>
      <c r="I143" s="96">
        <v>-13.24408</v>
      </c>
      <c r="J143" s="5">
        <f>VLOOKUP(A143,'Caratteristiche Fasce'!$A$4:$C$24,2,)</f>
        <v>1.62</v>
      </c>
      <c r="K143" s="5">
        <f>VLOOKUP(A143,'Caratteristiche Fasce'!$A$4:$C$24,3,)</f>
        <v>0.6</v>
      </c>
      <c r="L143" s="5">
        <f>VLOOKUP(A143,'Caratteristiche Fasce'!$A$4:$D$24,4,)</f>
        <v>0.65</v>
      </c>
      <c r="M143" s="16">
        <f>L143*K143*'Caratteristiche Materiale'!$N$5</f>
        <v>4.2250000000000014</v>
      </c>
      <c r="N143" s="61" t="str">
        <f t="shared" si="25"/>
        <v>NON VERIFICATO</v>
      </c>
      <c r="O143" s="29">
        <f t="shared" si="26"/>
        <v>-370.98256410256414</v>
      </c>
      <c r="P143" s="22">
        <f>L143^2*K143*ABS(O143)/2*(1-ABS(O143)/(0.85*'Caratteristiche Materiale'!$N$4))</f>
        <v>11.840143592873948</v>
      </c>
      <c r="Q143" s="61" t="str">
        <f t="shared" si="27"/>
        <v>NON VERIFICATO</v>
      </c>
      <c r="R143" s="22">
        <f t="shared" si="28"/>
        <v>14.617461225770306</v>
      </c>
      <c r="S143" s="61" t="str">
        <f t="shared" si="29"/>
        <v>NON VERIFICATO</v>
      </c>
      <c r="U143" s="96">
        <f t="shared" si="22"/>
        <v>14.034306821503554</v>
      </c>
      <c r="V143" s="95" t="s">
        <v>52</v>
      </c>
      <c r="W143" s="96">
        <f t="shared" si="23"/>
        <v>89.399517315464323</v>
      </c>
      <c r="X143" s="95" t="s">
        <v>52</v>
      </c>
      <c r="Y143" s="96">
        <f t="shared" si="24"/>
        <v>48.555251075477351</v>
      </c>
      <c r="Z143" s="95" t="s">
        <v>52</v>
      </c>
    </row>
    <row r="144" spans="1:26" x14ac:dyDescent="0.25">
      <c r="A144" s="5" t="s">
        <v>140</v>
      </c>
      <c r="B144" s="5" t="s">
        <v>96</v>
      </c>
      <c r="C144" s="5" t="s">
        <v>101</v>
      </c>
      <c r="D144" s="96">
        <v>-144.68320000000003</v>
      </c>
      <c r="E144" s="96">
        <v>-30.104800000000001</v>
      </c>
      <c r="F144" s="96">
        <v>-27.904000000000003</v>
      </c>
      <c r="G144" s="96">
        <v>-6.5342400000000005</v>
      </c>
      <c r="H144" s="96">
        <v>-5.3847200000000006</v>
      </c>
      <c r="I144" s="96">
        <v>-13.24408</v>
      </c>
      <c r="J144" s="5">
        <f>VLOOKUP(A144,'Caratteristiche Fasce'!$A$4:$C$24,2,)</f>
        <v>1.62</v>
      </c>
      <c r="K144" s="5">
        <f>VLOOKUP(A144,'Caratteristiche Fasce'!$A$4:$C$24,3,)</f>
        <v>0.6</v>
      </c>
      <c r="L144" s="5">
        <f>VLOOKUP(A144,'Caratteristiche Fasce'!$A$4:$D$24,4,)</f>
        <v>0.65</v>
      </c>
      <c r="M144" s="16">
        <f>L144*K144*'Caratteristiche Materiale'!$N$5</f>
        <v>4.2250000000000014</v>
      </c>
      <c r="N144" s="61" t="str">
        <f t="shared" si="25"/>
        <v>NON VERIFICATO</v>
      </c>
      <c r="O144" s="29">
        <f t="shared" si="26"/>
        <v>-370.98256410256414</v>
      </c>
      <c r="P144" s="22">
        <f>L144^2*K144*ABS(O144)/2*(1-ABS(O144)/(0.85*'Caratteristiche Materiale'!$N$4))</f>
        <v>11.840143592873948</v>
      </c>
      <c r="Q144" s="61" t="str">
        <f t="shared" si="27"/>
        <v>NON VERIFICATO</v>
      </c>
      <c r="R144" s="22">
        <f t="shared" si="28"/>
        <v>14.617461225770306</v>
      </c>
      <c r="S144" s="61" t="str">
        <f t="shared" si="29"/>
        <v>NON VERIFICATO</v>
      </c>
      <c r="U144" s="96">
        <f t="shared" si="22"/>
        <v>14.034306821503554</v>
      </c>
      <c r="V144" s="95" t="s">
        <v>52</v>
      </c>
      <c r="W144" s="96">
        <f t="shared" si="23"/>
        <v>89.399517315464323</v>
      </c>
      <c r="X144" s="95" t="s">
        <v>52</v>
      </c>
      <c r="Y144" s="96">
        <f t="shared" si="24"/>
        <v>48.555251075477351</v>
      </c>
      <c r="Z144" s="95" t="s">
        <v>52</v>
      </c>
    </row>
    <row r="145" spans="1:26" x14ac:dyDescent="0.25">
      <c r="A145" s="5" t="s">
        <v>140</v>
      </c>
      <c r="B145" s="5" t="s">
        <v>97</v>
      </c>
      <c r="C145" s="5" t="s">
        <v>101</v>
      </c>
      <c r="D145" s="96">
        <v>-110.99280000000002</v>
      </c>
      <c r="E145" s="96">
        <v>-3.1656</v>
      </c>
      <c r="F145" s="96">
        <v>-52.600800000000007</v>
      </c>
      <c r="G145" s="96">
        <v>-12.0192</v>
      </c>
      <c r="H145" s="96">
        <v>-9.6957599999999999</v>
      </c>
      <c r="I145" s="96">
        <v>-7.6553600000000008</v>
      </c>
      <c r="J145" s="5">
        <f>VLOOKUP(A145,'Caratteristiche Fasce'!$A$4:$C$24,2,)</f>
        <v>1.62</v>
      </c>
      <c r="K145" s="5">
        <f>VLOOKUP(A145,'Caratteristiche Fasce'!$A$4:$C$24,3,)</f>
        <v>0.6</v>
      </c>
      <c r="L145" s="5">
        <f>VLOOKUP(A145,'Caratteristiche Fasce'!$A$4:$D$24,4,)</f>
        <v>0.65</v>
      </c>
      <c r="M145" s="16">
        <f>L145*K145*'Caratteristiche Materiale'!$N$5</f>
        <v>4.2250000000000014</v>
      </c>
      <c r="N145" s="61" t="str">
        <f t="shared" si="25"/>
        <v>verificato</v>
      </c>
      <c r="O145" s="29">
        <f t="shared" si="26"/>
        <v>-284.59692307692313</v>
      </c>
      <c r="P145" s="22">
        <f>L145^2*K145*ABS(O145)/2*(1-ABS(O145)/(0.85*'Caratteristiche Materiale'!$N$4))</f>
        <v>15.367783274218485</v>
      </c>
      <c r="Q145" s="61" t="str">
        <f t="shared" si="27"/>
        <v>verificato</v>
      </c>
      <c r="R145" s="22">
        <f t="shared" si="28"/>
        <v>18.972571943479611</v>
      </c>
      <c r="S145" s="61" t="str">
        <f t="shared" si="29"/>
        <v>verificato</v>
      </c>
      <c r="U145" s="96">
        <f t="shared" si="22"/>
        <v>133.46600960323482</v>
      </c>
      <c r="V145" s="95" t="s">
        <v>52</v>
      </c>
      <c r="W145" s="96">
        <f t="shared" si="23"/>
        <v>200.74540288397259</v>
      </c>
      <c r="X145" s="95" t="s">
        <v>52</v>
      </c>
      <c r="Y145" s="96">
        <f t="shared" si="24"/>
        <v>599.33573235657093</v>
      </c>
      <c r="Z145" s="95" t="s">
        <v>52</v>
      </c>
    </row>
    <row r="146" spans="1:26" x14ac:dyDescent="0.25">
      <c r="A146" s="5" t="s">
        <v>140</v>
      </c>
      <c r="B146" s="5" t="s">
        <v>98</v>
      </c>
      <c r="C146" s="5" t="s">
        <v>101</v>
      </c>
      <c r="D146" s="96">
        <v>-110.99280000000002</v>
      </c>
      <c r="E146" s="96">
        <v>-3.1656</v>
      </c>
      <c r="F146" s="96">
        <v>-52.600800000000007</v>
      </c>
      <c r="G146" s="96">
        <v>-12.0192</v>
      </c>
      <c r="H146" s="96">
        <v>-9.6957599999999999</v>
      </c>
      <c r="I146" s="96">
        <v>-7.6553600000000008</v>
      </c>
      <c r="J146" s="5">
        <f>VLOOKUP(A146,'Caratteristiche Fasce'!$A$4:$C$24,2,)</f>
        <v>1.62</v>
      </c>
      <c r="K146" s="5">
        <f>VLOOKUP(A146,'Caratteristiche Fasce'!$A$4:$C$24,3,)</f>
        <v>0.6</v>
      </c>
      <c r="L146" s="5">
        <f>VLOOKUP(A146,'Caratteristiche Fasce'!$A$4:$D$24,4,)</f>
        <v>0.65</v>
      </c>
      <c r="M146" s="16">
        <f>L146*K146*'Caratteristiche Materiale'!$N$5</f>
        <v>4.2250000000000014</v>
      </c>
      <c r="N146" s="61" t="str">
        <f t="shared" si="25"/>
        <v>verificato</v>
      </c>
      <c r="O146" s="29">
        <f t="shared" si="26"/>
        <v>-284.59692307692313</v>
      </c>
      <c r="P146" s="22">
        <f>L146^2*K146*ABS(O146)/2*(1-ABS(O146)/(0.85*'Caratteristiche Materiale'!$N$4))</f>
        <v>15.367783274218485</v>
      </c>
      <c r="Q146" s="61" t="str">
        <f t="shared" si="27"/>
        <v>verificato</v>
      </c>
      <c r="R146" s="22">
        <f t="shared" si="28"/>
        <v>18.972571943479611</v>
      </c>
      <c r="S146" s="61" t="str">
        <f t="shared" si="29"/>
        <v>verificato</v>
      </c>
      <c r="U146" s="96">
        <f t="shared" si="22"/>
        <v>133.46600960323482</v>
      </c>
      <c r="V146" s="95" t="s">
        <v>52</v>
      </c>
      <c r="W146" s="96">
        <f t="shared" si="23"/>
        <v>200.74540288397259</v>
      </c>
      <c r="X146" s="95" t="s">
        <v>52</v>
      </c>
      <c r="Y146" s="96">
        <f t="shared" si="24"/>
        <v>599.33573235657093</v>
      </c>
      <c r="Z146" s="95" t="s">
        <v>52</v>
      </c>
    </row>
    <row r="147" spans="1:26" x14ac:dyDescent="0.25">
      <c r="A147" s="5" t="s">
        <v>140</v>
      </c>
      <c r="B147" s="5" t="s">
        <v>99</v>
      </c>
      <c r="C147" s="5" t="s">
        <v>101</v>
      </c>
      <c r="D147" s="96">
        <v>-110.99280000000002</v>
      </c>
      <c r="E147" s="96">
        <v>-3.1656</v>
      </c>
      <c r="F147" s="96">
        <v>-52.600800000000007</v>
      </c>
      <c r="G147" s="96">
        <v>-12.0192</v>
      </c>
      <c r="H147" s="96">
        <v>-9.6957599999999999</v>
      </c>
      <c r="I147" s="96">
        <v>-7.6553600000000008</v>
      </c>
      <c r="J147" s="5">
        <f>VLOOKUP(A147,'Caratteristiche Fasce'!$A$4:$C$24,2,)</f>
        <v>1.62</v>
      </c>
      <c r="K147" s="5">
        <f>VLOOKUP(A147,'Caratteristiche Fasce'!$A$4:$C$24,3,)</f>
        <v>0.6</v>
      </c>
      <c r="L147" s="5">
        <f>VLOOKUP(A147,'Caratteristiche Fasce'!$A$4:$D$24,4,)</f>
        <v>0.65</v>
      </c>
      <c r="M147" s="16">
        <f>L147*K147*'Caratteristiche Materiale'!$N$5</f>
        <v>4.2250000000000014</v>
      </c>
      <c r="N147" s="61" t="str">
        <f t="shared" si="25"/>
        <v>verificato</v>
      </c>
      <c r="O147" s="29">
        <f t="shared" si="26"/>
        <v>-284.59692307692313</v>
      </c>
      <c r="P147" s="22">
        <f>L147^2*K147*ABS(O147)/2*(1-ABS(O147)/(0.85*'Caratteristiche Materiale'!$N$4))</f>
        <v>15.367783274218485</v>
      </c>
      <c r="Q147" s="61" t="str">
        <f t="shared" si="27"/>
        <v>verificato</v>
      </c>
      <c r="R147" s="22">
        <f t="shared" si="28"/>
        <v>18.972571943479611</v>
      </c>
      <c r="S147" s="61" t="str">
        <f t="shared" si="29"/>
        <v>verificato</v>
      </c>
      <c r="U147" s="96">
        <f t="shared" si="22"/>
        <v>133.46600960323482</v>
      </c>
      <c r="V147" s="95" t="s">
        <v>52</v>
      </c>
      <c r="W147" s="96">
        <f t="shared" si="23"/>
        <v>200.74540288397259</v>
      </c>
      <c r="X147" s="95" t="s">
        <v>52</v>
      </c>
      <c r="Y147" s="96">
        <f t="shared" si="24"/>
        <v>599.33573235657093</v>
      </c>
      <c r="Z147" s="95" t="s">
        <v>52</v>
      </c>
    </row>
    <row r="148" spans="1:26" x14ac:dyDescent="0.25">
      <c r="A148" s="5" t="s">
        <v>141</v>
      </c>
      <c r="B148" s="5" t="s">
        <v>92</v>
      </c>
      <c r="C148" s="5" t="s">
        <v>101</v>
      </c>
      <c r="D148" s="96">
        <v>-85.054400000000001</v>
      </c>
      <c r="E148" s="96">
        <v>-88.512800000000013</v>
      </c>
      <c r="F148" s="96">
        <v>-14.396000000000001</v>
      </c>
      <c r="G148" s="96">
        <v>-4.9881600000000006</v>
      </c>
      <c r="H148" s="96">
        <v>-2.3620800000000002</v>
      </c>
      <c r="I148" s="96">
        <v>-7.5483200000000004</v>
      </c>
      <c r="J148" s="5">
        <f>VLOOKUP(A148,'Caratteristiche Fasce'!$A$4:$C$24,2,)</f>
        <v>1.6</v>
      </c>
      <c r="K148" s="5">
        <f>VLOOKUP(A148,'Caratteristiche Fasce'!$A$4:$C$24,3,)</f>
        <v>0.6</v>
      </c>
      <c r="L148" s="5">
        <f>VLOOKUP(A148,'Caratteristiche Fasce'!$A$4:$D$24,4,)</f>
        <v>0.65</v>
      </c>
      <c r="M148" s="16">
        <f>L148*K148*'Caratteristiche Materiale'!$N$5</f>
        <v>4.2250000000000014</v>
      </c>
      <c r="N148" s="61" t="str">
        <f t="shared" si="25"/>
        <v>NON VERIFICATO</v>
      </c>
      <c r="O148" s="29">
        <f t="shared" si="26"/>
        <v>-218.08820512820512</v>
      </c>
      <c r="P148" s="22">
        <f>L148^2*K148*ABS(O148)/2*(1-ABS(O148)/(0.85*'Caratteristiche Materiale'!$N$4))</f>
        <v>15.484275026285715</v>
      </c>
      <c r="Q148" s="61" t="str">
        <f t="shared" si="27"/>
        <v>verificato</v>
      </c>
      <c r="R148" s="22">
        <f t="shared" si="28"/>
        <v>19.355343782857144</v>
      </c>
      <c r="S148" s="61" t="str">
        <f t="shared" si="29"/>
        <v>NON VERIFICATO</v>
      </c>
      <c r="U148" s="96">
        <f t="shared" si="22"/>
        <v>4.7733209208159728</v>
      </c>
      <c r="V148" s="95" t="s">
        <v>52</v>
      </c>
      <c r="W148" s="96">
        <f t="shared" si="23"/>
        <v>205.13538146615028</v>
      </c>
      <c r="X148" s="95" t="s">
        <v>52</v>
      </c>
      <c r="Y148" s="96">
        <f t="shared" si="24"/>
        <v>21.867282226815941</v>
      </c>
      <c r="Z148" s="95" t="s">
        <v>52</v>
      </c>
    </row>
    <row r="149" spans="1:26" x14ac:dyDescent="0.25">
      <c r="A149" s="5" t="s">
        <v>141</v>
      </c>
      <c r="B149" s="5" t="s">
        <v>93</v>
      </c>
      <c r="C149" s="5" t="s">
        <v>101</v>
      </c>
      <c r="D149" s="96">
        <v>-74.669600000000003</v>
      </c>
      <c r="E149" s="96">
        <v>-60.4512</v>
      </c>
      <c r="F149" s="96">
        <v>-29.006400000000003</v>
      </c>
      <c r="G149" s="96">
        <v>-7.1038399999999999</v>
      </c>
      <c r="H149" s="96">
        <v>-4.4517600000000002</v>
      </c>
      <c r="I149" s="96">
        <v>-7.1792000000000007</v>
      </c>
      <c r="J149" s="5">
        <f>VLOOKUP(A149,'Caratteristiche Fasce'!$A$4:$C$24,2,)</f>
        <v>1.6</v>
      </c>
      <c r="K149" s="5">
        <f>VLOOKUP(A149,'Caratteristiche Fasce'!$A$4:$C$24,3,)</f>
        <v>0.6</v>
      </c>
      <c r="L149" s="5">
        <f>VLOOKUP(A149,'Caratteristiche Fasce'!$A$4:$D$24,4,)</f>
        <v>0.65</v>
      </c>
      <c r="M149" s="16">
        <f>L149*K149*'Caratteristiche Materiale'!$N$5</f>
        <v>4.2250000000000014</v>
      </c>
      <c r="N149" s="61" t="str">
        <f t="shared" si="25"/>
        <v>NON VERIFICATO</v>
      </c>
      <c r="O149" s="29">
        <f t="shared" si="26"/>
        <v>-191.46051282051283</v>
      </c>
      <c r="P149" s="22">
        <f>L149^2*K149*ABS(O149)/2*(1-ABS(O149)/(0.85*'Caratteristiche Materiale'!$N$4))</f>
        <v>14.896949135865547</v>
      </c>
      <c r="Q149" s="61" t="str">
        <f t="shared" si="27"/>
        <v>verificato</v>
      </c>
      <c r="R149" s="22">
        <f t="shared" si="28"/>
        <v>18.621186419831933</v>
      </c>
      <c r="S149" s="61" t="str">
        <f t="shared" si="29"/>
        <v>NON VERIFICATO</v>
      </c>
      <c r="U149" s="96">
        <f t="shared" si="22"/>
        <v>6.9891085702186242</v>
      </c>
      <c r="V149" s="95" t="s">
        <v>52</v>
      </c>
      <c r="W149" s="96">
        <f t="shared" si="23"/>
        <v>207.50152016750536</v>
      </c>
      <c r="X149" s="95" t="s">
        <v>52</v>
      </c>
      <c r="Y149" s="96">
        <f t="shared" si="24"/>
        <v>30.803667122955265</v>
      </c>
      <c r="Z149" s="95" t="s">
        <v>52</v>
      </c>
    </row>
    <row r="150" spans="1:26" x14ac:dyDescent="0.25">
      <c r="A150" s="5" t="s">
        <v>141</v>
      </c>
      <c r="B150" s="5" t="s">
        <v>94</v>
      </c>
      <c r="C150" s="5" t="s">
        <v>101</v>
      </c>
      <c r="D150" s="96">
        <v>-85.054400000000001</v>
      </c>
      <c r="E150" s="96">
        <v>-88.512800000000013</v>
      </c>
      <c r="F150" s="96">
        <v>-14.396000000000001</v>
      </c>
      <c r="G150" s="96">
        <v>-4.9881600000000006</v>
      </c>
      <c r="H150" s="96">
        <v>-2.3620800000000002</v>
      </c>
      <c r="I150" s="96">
        <v>-7.5483200000000004</v>
      </c>
      <c r="J150" s="5">
        <f>VLOOKUP(A150,'Caratteristiche Fasce'!$A$4:$C$24,2,)</f>
        <v>1.6</v>
      </c>
      <c r="K150" s="5">
        <f>VLOOKUP(A150,'Caratteristiche Fasce'!$A$4:$C$24,3,)</f>
        <v>0.6</v>
      </c>
      <c r="L150" s="5">
        <f>VLOOKUP(A150,'Caratteristiche Fasce'!$A$4:$D$24,4,)</f>
        <v>0.65</v>
      </c>
      <c r="M150" s="16">
        <f>L150*K150*'Caratteristiche Materiale'!$N$5</f>
        <v>4.2250000000000014</v>
      </c>
      <c r="N150" s="61" t="str">
        <f t="shared" si="25"/>
        <v>NON VERIFICATO</v>
      </c>
      <c r="O150" s="29">
        <f t="shared" si="26"/>
        <v>-218.08820512820512</v>
      </c>
      <c r="P150" s="22">
        <f>L150^2*K150*ABS(O150)/2*(1-ABS(O150)/(0.85*'Caratteristiche Materiale'!$N$4))</f>
        <v>15.484275026285715</v>
      </c>
      <c r="Q150" s="61" t="str">
        <f t="shared" si="27"/>
        <v>verificato</v>
      </c>
      <c r="R150" s="22">
        <f t="shared" si="28"/>
        <v>19.355343782857144</v>
      </c>
      <c r="S150" s="61" t="str">
        <f t="shared" si="29"/>
        <v>NON VERIFICATO</v>
      </c>
      <c r="U150" s="96">
        <f t="shared" si="22"/>
        <v>4.7733209208159728</v>
      </c>
      <c r="V150" s="95" t="s">
        <v>52</v>
      </c>
      <c r="W150" s="96">
        <f t="shared" si="23"/>
        <v>205.13538146615028</v>
      </c>
      <c r="X150" s="95" t="s">
        <v>52</v>
      </c>
      <c r="Y150" s="96">
        <f t="shared" si="24"/>
        <v>21.867282226815941</v>
      </c>
      <c r="Z150" s="95" t="s">
        <v>52</v>
      </c>
    </row>
    <row r="151" spans="1:26" x14ac:dyDescent="0.25">
      <c r="A151" s="5" t="s">
        <v>141</v>
      </c>
      <c r="B151" s="5" t="s">
        <v>95</v>
      </c>
      <c r="C151" s="5" t="s">
        <v>101</v>
      </c>
      <c r="D151" s="96">
        <v>-85.054400000000001</v>
      </c>
      <c r="E151" s="96">
        <v>-88.512800000000013</v>
      </c>
      <c r="F151" s="96">
        <v>-14.396000000000001</v>
      </c>
      <c r="G151" s="96">
        <v>-4.9881600000000006</v>
      </c>
      <c r="H151" s="96">
        <v>-2.3620800000000002</v>
      </c>
      <c r="I151" s="96">
        <v>-7.5483200000000004</v>
      </c>
      <c r="J151" s="5">
        <f>VLOOKUP(A151,'Caratteristiche Fasce'!$A$4:$C$24,2,)</f>
        <v>1.6</v>
      </c>
      <c r="K151" s="5">
        <f>VLOOKUP(A151,'Caratteristiche Fasce'!$A$4:$C$24,3,)</f>
        <v>0.6</v>
      </c>
      <c r="L151" s="5">
        <f>VLOOKUP(A151,'Caratteristiche Fasce'!$A$4:$D$24,4,)</f>
        <v>0.65</v>
      </c>
      <c r="M151" s="16">
        <f>L151*K151*'Caratteristiche Materiale'!$N$5</f>
        <v>4.2250000000000014</v>
      </c>
      <c r="N151" s="61" t="str">
        <f t="shared" si="25"/>
        <v>NON VERIFICATO</v>
      </c>
      <c r="O151" s="29">
        <f t="shared" si="26"/>
        <v>-218.08820512820512</v>
      </c>
      <c r="P151" s="22">
        <f>L151^2*K151*ABS(O151)/2*(1-ABS(O151)/(0.85*'Caratteristiche Materiale'!$N$4))</f>
        <v>15.484275026285715</v>
      </c>
      <c r="Q151" s="61" t="str">
        <f t="shared" si="27"/>
        <v>verificato</v>
      </c>
      <c r="R151" s="22">
        <f t="shared" si="28"/>
        <v>19.355343782857144</v>
      </c>
      <c r="S151" s="61" t="str">
        <f t="shared" si="29"/>
        <v>NON VERIFICATO</v>
      </c>
      <c r="U151" s="96">
        <f t="shared" si="22"/>
        <v>4.7733209208159728</v>
      </c>
      <c r="V151" s="95" t="s">
        <v>52</v>
      </c>
      <c r="W151" s="96">
        <f t="shared" si="23"/>
        <v>205.13538146615028</v>
      </c>
      <c r="X151" s="95" t="s">
        <v>52</v>
      </c>
      <c r="Y151" s="96">
        <f t="shared" si="24"/>
        <v>21.867282226815941</v>
      </c>
      <c r="Z151" s="95" t="s">
        <v>52</v>
      </c>
    </row>
    <row r="152" spans="1:26" x14ac:dyDescent="0.25">
      <c r="A152" s="5" t="s">
        <v>141</v>
      </c>
      <c r="B152" s="5" t="s">
        <v>96</v>
      </c>
      <c r="C152" s="5" t="s">
        <v>101</v>
      </c>
      <c r="D152" s="96">
        <v>-85.054400000000001</v>
      </c>
      <c r="E152" s="96">
        <v>-88.512800000000013</v>
      </c>
      <c r="F152" s="96">
        <v>-14.396000000000001</v>
      </c>
      <c r="G152" s="96">
        <v>-4.9881600000000006</v>
      </c>
      <c r="H152" s="96">
        <v>-2.3620800000000002</v>
      </c>
      <c r="I152" s="96">
        <v>-7.5483200000000004</v>
      </c>
      <c r="J152" s="5">
        <f>VLOOKUP(A152,'Caratteristiche Fasce'!$A$4:$C$24,2,)</f>
        <v>1.6</v>
      </c>
      <c r="K152" s="5">
        <f>VLOOKUP(A152,'Caratteristiche Fasce'!$A$4:$C$24,3,)</f>
        <v>0.6</v>
      </c>
      <c r="L152" s="5">
        <f>VLOOKUP(A152,'Caratteristiche Fasce'!$A$4:$D$24,4,)</f>
        <v>0.65</v>
      </c>
      <c r="M152" s="16">
        <f>L152*K152*'Caratteristiche Materiale'!$N$5</f>
        <v>4.2250000000000014</v>
      </c>
      <c r="N152" s="61" t="str">
        <f t="shared" si="25"/>
        <v>NON VERIFICATO</v>
      </c>
      <c r="O152" s="29">
        <f t="shared" si="26"/>
        <v>-218.08820512820512</v>
      </c>
      <c r="P152" s="22">
        <f>L152^2*K152*ABS(O152)/2*(1-ABS(O152)/(0.85*'Caratteristiche Materiale'!$N$4))</f>
        <v>15.484275026285715</v>
      </c>
      <c r="Q152" s="61" t="str">
        <f t="shared" si="27"/>
        <v>verificato</v>
      </c>
      <c r="R152" s="22">
        <f t="shared" si="28"/>
        <v>19.355343782857144</v>
      </c>
      <c r="S152" s="61" t="str">
        <f t="shared" si="29"/>
        <v>NON VERIFICATO</v>
      </c>
      <c r="U152" s="96">
        <f t="shared" si="22"/>
        <v>4.7733209208159728</v>
      </c>
      <c r="V152" s="95" t="s">
        <v>52</v>
      </c>
      <c r="W152" s="96">
        <f t="shared" si="23"/>
        <v>205.13538146615028</v>
      </c>
      <c r="X152" s="95" t="s">
        <v>52</v>
      </c>
      <c r="Y152" s="96">
        <f t="shared" si="24"/>
        <v>21.867282226815941</v>
      </c>
      <c r="Z152" s="95" t="s">
        <v>52</v>
      </c>
    </row>
    <row r="153" spans="1:26" x14ac:dyDescent="0.25">
      <c r="A153" s="5" t="s">
        <v>141</v>
      </c>
      <c r="B153" s="5" t="s">
        <v>97</v>
      </c>
      <c r="C153" s="5" t="s">
        <v>101</v>
      </c>
      <c r="D153" s="96">
        <v>-74.669600000000003</v>
      </c>
      <c r="E153" s="96">
        <v>-60.4512</v>
      </c>
      <c r="F153" s="96">
        <v>-29.006400000000003</v>
      </c>
      <c r="G153" s="96">
        <v>-7.1038399999999999</v>
      </c>
      <c r="H153" s="96">
        <v>-4.4517600000000002</v>
      </c>
      <c r="I153" s="96">
        <v>-7.1792000000000007</v>
      </c>
      <c r="J153" s="5">
        <f>VLOOKUP(A153,'Caratteristiche Fasce'!$A$4:$C$24,2,)</f>
        <v>1.6</v>
      </c>
      <c r="K153" s="5">
        <f>VLOOKUP(A153,'Caratteristiche Fasce'!$A$4:$C$24,3,)</f>
        <v>0.6</v>
      </c>
      <c r="L153" s="5">
        <f>VLOOKUP(A153,'Caratteristiche Fasce'!$A$4:$D$24,4,)</f>
        <v>0.65</v>
      </c>
      <c r="M153" s="16">
        <f>L153*K153*'Caratteristiche Materiale'!$N$5</f>
        <v>4.2250000000000014</v>
      </c>
      <c r="N153" s="61" t="str">
        <f t="shared" si="25"/>
        <v>NON VERIFICATO</v>
      </c>
      <c r="O153" s="29">
        <f t="shared" si="26"/>
        <v>-191.46051282051283</v>
      </c>
      <c r="P153" s="22">
        <f>L153^2*K153*ABS(O153)/2*(1-ABS(O153)/(0.85*'Caratteristiche Materiale'!$N$4))</f>
        <v>14.896949135865547</v>
      </c>
      <c r="Q153" s="61" t="str">
        <f t="shared" si="27"/>
        <v>verificato</v>
      </c>
      <c r="R153" s="22">
        <f t="shared" si="28"/>
        <v>18.621186419831933</v>
      </c>
      <c r="S153" s="61" t="str">
        <f t="shared" si="29"/>
        <v>NON VERIFICATO</v>
      </c>
      <c r="U153" s="96">
        <f t="shared" si="22"/>
        <v>6.9891085702186242</v>
      </c>
      <c r="V153" s="95" t="s">
        <v>52</v>
      </c>
      <c r="W153" s="96">
        <f t="shared" si="23"/>
        <v>207.50152016750536</v>
      </c>
      <c r="X153" s="95" t="s">
        <v>52</v>
      </c>
      <c r="Y153" s="96">
        <f t="shared" si="24"/>
        <v>30.803667122955265</v>
      </c>
      <c r="Z153" s="95" t="s">
        <v>52</v>
      </c>
    </row>
    <row r="154" spans="1:26" x14ac:dyDescent="0.25">
      <c r="A154" s="5" t="s">
        <v>141</v>
      </c>
      <c r="B154" s="5" t="s">
        <v>98</v>
      </c>
      <c r="C154" s="5" t="s">
        <v>101</v>
      </c>
      <c r="D154" s="96">
        <v>-74.669600000000003</v>
      </c>
      <c r="E154" s="96">
        <v>-60.4512</v>
      </c>
      <c r="F154" s="96">
        <v>-29.006400000000003</v>
      </c>
      <c r="G154" s="96">
        <v>-7.1038399999999999</v>
      </c>
      <c r="H154" s="96">
        <v>-4.4517600000000002</v>
      </c>
      <c r="I154" s="96">
        <v>-7.1792000000000007</v>
      </c>
      <c r="J154" s="5">
        <f>VLOOKUP(A154,'Caratteristiche Fasce'!$A$4:$C$24,2,)</f>
        <v>1.6</v>
      </c>
      <c r="K154" s="5">
        <f>VLOOKUP(A154,'Caratteristiche Fasce'!$A$4:$C$24,3,)</f>
        <v>0.6</v>
      </c>
      <c r="L154" s="5">
        <f>VLOOKUP(A154,'Caratteristiche Fasce'!$A$4:$D$24,4,)</f>
        <v>0.65</v>
      </c>
      <c r="M154" s="16">
        <f>L154*K154*'Caratteristiche Materiale'!$N$5</f>
        <v>4.2250000000000014</v>
      </c>
      <c r="N154" s="61" t="str">
        <f t="shared" si="25"/>
        <v>NON VERIFICATO</v>
      </c>
      <c r="O154" s="29">
        <f t="shared" si="26"/>
        <v>-191.46051282051283</v>
      </c>
      <c r="P154" s="22">
        <f>L154^2*K154*ABS(O154)/2*(1-ABS(O154)/(0.85*'Caratteristiche Materiale'!$N$4))</f>
        <v>14.896949135865547</v>
      </c>
      <c r="Q154" s="61" t="str">
        <f t="shared" si="27"/>
        <v>verificato</v>
      </c>
      <c r="R154" s="22">
        <f t="shared" si="28"/>
        <v>18.621186419831933</v>
      </c>
      <c r="S154" s="61" t="str">
        <f t="shared" si="29"/>
        <v>NON VERIFICATO</v>
      </c>
      <c r="U154" s="96">
        <f t="shared" si="22"/>
        <v>6.9891085702186242</v>
      </c>
      <c r="V154" s="95" t="s">
        <v>52</v>
      </c>
      <c r="W154" s="96">
        <f t="shared" si="23"/>
        <v>207.50152016750536</v>
      </c>
      <c r="X154" s="95" t="s">
        <v>52</v>
      </c>
      <c r="Y154" s="96">
        <f t="shared" si="24"/>
        <v>30.803667122955265</v>
      </c>
      <c r="Z154" s="95" t="s">
        <v>52</v>
      </c>
    </row>
    <row r="155" spans="1:26" x14ac:dyDescent="0.25">
      <c r="A155" s="5" t="s">
        <v>141</v>
      </c>
      <c r="B155" s="5" t="s">
        <v>99</v>
      </c>
      <c r="C155" s="5" t="s">
        <v>101</v>
      </c>
      <c r="D155" s="96">
        <v>-74.669600000000003</v>
      </c>
      <c r="E155" s="96">
        <v>-60.4512</v>
      </c>
      <c r="F155" s="96">
        <v>-29.006400000000003</v>
      </c>
      <c r="G155" s="96">
        <v>-7.1038399999999999</v>
      </c>
      <c r="H155" s="96">
        <v>-4.4517600000000002</v>
      </c>
      <c r="I155" s="96">
        <v>-7.1792000000000007</v>
      </c>
      <c r="J155" s="5">
        <f>VLOOKUP(A155,'Caratteristiche Fasce'!$A$4:$C$24,2,)</f>
        <v>1.6</v>
      </c>
      <c r="K155" s="5">
        <f>VLOOKUP(A155,'Caratteristiche Fasce'!$A$4:$C$24,3,)</f>
        <v>0.6</v>
      </c>
      <c r="L155" s="5">
        <f>VLOOKUP(A155,'Caratteristiche Fasce'!$A$4:$D$24,4,)</f>
        <v>0.65</v>
      </c>
      <c r="M155" s="16">
        <f>L155*K155*'Caratteristiche Materiale'!$N$5</f>
        <v>4.2250000000000014</v>
      </c>
      <c r="N155" s="61" t="str">
        <f t="shared" si="25"/>
        <v>NON VERIFICATO</v>
      </c>
      <c r="O155" s="29">
        <f t="shared" si="26"/>
        <v>-191.46051282051283</v>
      </c>
      <c r="P155" s="22">
        <f>L155^2*K155*ABS(O155)/2*(1-ABS(O155)/(0.85*'Caratteristiche Materiale'!$N$4))</f>
        <v>14.896949135865547</v>
      </c>
      <c r="Q155" s="61" t="str">
        <f t="shared" si="27"/>
        <v>verificato</v>
      </c>
      <c r="R155" s="22">
        <f t="shared" si="28"/>
        <v>18.621186419831933</v>
      </c>
      <c r="S155" s="61" t="str">
        <f t="shared" si="29"/>
        <v>NON VERIFICATO</v>
      </c>
      <c r="U155" s="96">
        <f t="shared" si="22"/>
        <v>6.9891085702186242</v>
      </c>
      <c r="V155" s="95" t="s">
        <v>52</v>
      </c>
      <c r="W155" s="96">
        <f t="shared" si="23"/>
        <v>207.50152016750536</v>
      </c>
      <c r="X155" s="95" t="s">
        <v>52</v>
      </c>
      <c r="Y155" s="96">
        <f t="shared" si="24"/>
        <v>30.803667122955265</v>
      </c>
      <c r="Z155" s="95" t="s">
        <v>52</v>
      </c>
    </row>
    <row r="156" spans="1:26" x14ac:dyDescent="0.25">
      <c r="A156" s="5" t="s">
        <v>142</v>
      </c>
      <c r="B156" s="5" t="s">
        <v>92</v>
      </c>
      <c r="C156" s="5" t="s">
        <v>101</v>
      </c>
      <c r="D156" s="96">
        <v>-80.664800000000014</v>
      </c>
      <c r="E156" s="96">
        <v>-85.029600000000016</v>
      </c>
      <c r="F156" s="96">
        <v>-10.828000000000001</v>
      </c>
      <c r="G156" s="96">
        <v>-4.9149600000000007</v>
      </c>
      <c r="H156" s="96">
        <v>-2.0911200000000001</v>
      </c>
      <c r="I156" s="96">
        <v>-7.4693600000000009</v>
      </c>
      <c r="J156" s="5">
        <f>VLOOKUP(A156,'Caratteristiche Fasce'!$A$4:$C$24,2,)</f>
        <v>1.6</v>
      </c>
      <c r="K156" s="5">
        <f>VLOOKUP(A156,'Caratteristiche Fasce'!$A$4:$C$24,3,)</f>
        <v>0.6</v>
      </c>
      <c r="L156" s="5">
        <f>VLOOKUP(A156,'Caratteristiche Fasce'!$A$4:$D$24,4,)</f>
        <v>0.65</v>
      </c>
      <c r="M156" s="16">
        <f>L156*K156*'Caratteristiche Materiale'!$N$5</f>
        <v>4.2250000000000014</v>
      </c>
      <c r="N156" s="61" t="str">
        <f t="shared" si="25"/>
        <v>NON VERIFICATO</v>
      </c>
      <c r="O156" s="29">
        <f t="shared" si="26"/>
        <v>-206.83282051282055</v>
      </c>
      <c r="P156" s="22">
        <f>L156^2*K156*ABS(O156)/2*(1-ABS(O156)/(0.85*'Caratteristiche Materiale'!$N$4))</f>
        <v>15.280244942789919</v>
      </c>
      <c r="Q156" s="61" t="str">
        <f t="shared" si="27"/>
        <v>verificato</v>
      </c>
      <c r="R156" s="22">
        <f t="shared" si="28"/>
        <v>19.100306178487397</v>
      </c>
      <c r="S156" s="61" t="str">
        <f t="shared" si="29"/>
        <v>NON VERIFICATO</v>
      </c>
      <c r="U156" s="96">
        <f t="shared" si="22"/>
        <v>4.9688579036006288</v>
      </c>
      <c r="V156" s="95" t="s">
        <v>52</v>
      </c>
      <c r="W156" s="96">
        <f t="shared" si="23"/>
        <v>204.57234545918146</v>
      </c>
      <c r="X156" s="95" t="s">
        <v>52</v>
      </c>
      <c r="Y156" s="96">
        <f t="shared" si="24"/>
        <v>22.463125991992662</v>
      </c>
      <c r="Z156" s="95" t="s">
        <v>52</v>
      </c>
    </row>
    <row r="157" spans="1:26" x14ac:dyDescent="0.25">
      <c r="A157" s="5" t="s">
        <v>142</v>
      </c>
      <c r="B157" s="5" t="s">
        <v>93</v>
      </c>
      <c r="C157" s="5" t="s">
        <v>101</v>
      </c>
      <c r="D157" s="96">
        <v>-69.302400000000006</v>
      </c>
      <c r="E157" s="96">
        <v>-59.320000000000007</v>
      </c>
      <c r="F157" s="96">
        <v>-21.282400000000003</v>
      </c>
      <c r="G157" s="96">
        <v>-7.1912800000000008</v>
      </c>
      <c r="H157" s="96">
        <v>-3.6392800000000003</v>
      </c>
      <c r="I157" s="96">
        <v>-4.6747199999999998</v>
      </c>
      <c r="J157" s="5">
        <f>VLOOKUP(A157,'Caratteristiche Fasce'!$A$4:$C$24,2,)</f>
        <v>1.6</v>
      </c>
      <c r="K157" s="5">
        <f>VLOOKUP(A157,'Caratteristiche Fasce'!$A$4:$C$24,3,)</f>
        <v>0.6</v>
      </c>
      <c r="L157" s="5">
        <f>VLOOKUP(A157,'Caratteristiche Fasce'!$A$4:$D$24,4,)</f>
        <v>0.65</v>
      </c>
      <c r="M157" s="16">
        <f>L157*K157*'Caratteristiche Materiale'!$N$5</f>
        <v>4.2250000000000014</v>
      </c>
      <c r="N157" s="61" t="str">
        <f t="shared" si="25"/>
        <v>NON VERIFICATO</v>
      </c>
      <c r="O157" s="29">
        <f t="shared" si="26"/>
        <v>-177.69846153846154</v>
      </c>
      <c r="P157" s="22">
        <f>L157^2*K157*ABS(O157)/2*(1-ABS(O157)/(0.85*'Caratteristiche Materiale'!$N$4))</f>
        <v>14.451309166789915</v>
      </c>
      <c r="Q157" s="61" t="str">
        <f t="shared" si="27"/>
        <v>verificato</v>
      </c>
      <c r="R157" s="22">
        <f t="shared" si="28"/>
        <v>18.064136458487393</v>
      </c>
      <c r="S157" s="61" t="str">
        <f t="shared" si="29"/>
        <v>NON VERIFICATO</v>
      </c>
      <c r="U157" s="96">
        <f t="shared" si="22"/>
        <v>7.1223870532703986</v>
      </c>
      <c r="V157" s="95" t="s">
        <v>52</v>
      </c>
      <c r="W157" s="96">
        <f t="shared" si="23"/>
        <v>309.13742784145182</v>
      </c>
      <c r="X157" s="95" t="s">
        <v>52</v>
      </c>
      <c r="Y157" s="96">
        <f t="shared" si="24"/>
        <v>30.452016956317244</v>
      </c>
      <c r="Z157" s="95" t="s">
        <v>52</v>
      </c>
    </row>
    <row r="158" spans="1:26" x14ac:dyDescent="0.25">
      <c r="A158" s="5" t="s">
        <v>142</v>
      </c>
      <c r="B158" s="5" t="s">
        <v>94</v>
      </c>
      <c r="C158" s="5" t="s">
        <v>101</v>
      </c>
      <c r="D158" s="96">
        <v>-80.664800000000014</v>
      </c>
      <c r="E158" s="96">
        <v>-85.029600000000016</v>
      </c>
      <c r="F158" s="96">
        <v>-10.828000000000001</v>
      </c>
      <c r="G158" s="96">
        <v>-4.9149600000000007</v>
      </c>
      <c r="H158" s="96">
        <v>-2.0911200000000001</v>
      </c>
      <c r="I158" s="96">
        <v>-7.4693600000000009</v>
      </c>
      <c r="J158" s="5">
        <f>VLOOKUP(A158,'Caratteristiche Fasce'!$A$4:$C$24,2,)</f>
        <v>1.6</v>
      </c>
      <c r="K158" s="5">
        <f>VLOOKUP(A158,'Caratteristiche Fasce'!$A$4:$C$24,3,)</f>
        <v>0.6</v>
      </c>
      <c r="L158" s="5">
        <f>VLOOKUP(A158,'Caratteristiche Fasce'!$A$4:$D$24,4,)</f>
        <v>0.65</v>
      </c>
      <c r="M158" s="16">
        <f>L158*K158*'Caratteristiche Materiale'!$N$5</f>
        <v>4.2250000000000014</v>
      </c>
      <c r="N158" s="61" t="str">
        <f t="shared" si="25"/>
        <v>NON VERIFICATO</v>
      </c>
      <c r="O158" s="29">
        <f t="shared" si="26"/>
        <v>-206.83282051282055</v>
      </c>
      <c r="P158" s="22">
        <f>L158^2*K158*ABS(O158)/2*(1-ABS(O158)/(0.85*'Caratteristiche Materiale'!$N$4))</f>
        <v>15.280244942789919</v>
      </c>
      <c r="Q158" s="61" t="str">
        <f t="shared" si="27"/>
        <v>verificato</v>
      </c>
      <c r="R158" s="22">
        <f t="shared" si="28"/>
        <v>19.100306178487397</v>
      </c>
      <c r="S158" s="61" t="str">
        <f t="shared" si="29"/>
        <v>NON VERIFICATO</v>
      </c>
      <c r="U158" s="96">
        <f t="shared" si="22"/>
        <v>4.9688579036006288</v>
      </c>
      <c r="V158" s="95" t="s">
        <v>52</v>
      </c>
      <c r="W158" s="96">
        <f t="shared" si="23"/>
        <v>204.57234545918146</v>
      </c>
      <c r="X158" s="95" t="s">
        <v>52</v>
      </c>
      <c r="Y158" s="96">
        <f t="shared" si="24"/>
        <v>22.463125991992662</v>
      </c>
      <c r="Z158" s="95" t="s">
        <v>52</v>
      </c>
    </row>
    <row r="159" spans="1:26" x14ac:dyDescent="0.25">
      <c r="A159" s="5" t="s">
        <v>142</v>
      </c>
      <c r="B159" s="5" t="s">
        <v>95</v>
      </c>
      <c r="C159" s="5" t="s">
        <v>101</v>
      </c>
      <c r="D159" s="96">
        <v>-80.664800000000014</v>
      </c>
      <c r="E159" s="96">
        <v>-85.029600000000016</v>
      </c>
      <c r="F159" s="96">
        <v>-10.828000000000001</v>
      </c>
      <c r="G159" s="96">
        <v>-4.9149600000000007</v>
      </c>
      <c r="H159" s="96">
        <v>-2.0911200000000001</v>
      </c>
      <c r="I159" s="96">
        <v>-7.4693600000000009</v>
      </c>
      <c r="J159" s="5">
        <f>VLOOKUP(A159,'Caratteristiche Fasce'!$A$4:$C$24,2,)</f>
        <v>1.6</v>
      </c>
      <c r="K159" s="5">
        <f>VLOOKUP(A159,'Caratteristiche Fasce'!$A$4:$C$24,3,)</f>
        <v>0.6</v>
      </c>
      <c r="L159" s="5">
        <f>VLOOKUP(A159,'Caratteristiche Fasce'!$A$4:$D$24,4,)</f>
        <v>0.65</v>
      </c>
      <c r="M159" s="16">
        <f>L159*K159*'Caratteristiche Materiale'!$N$5</f>
        <v>4.2250000000000014</v>
      </c>
      <c r="N159" s="61" t="str">
        <f t="shared" si="25"/>
        <v>NON VERIFICATO</v>
      </c>
      <c r="O159" s="29">
        <f t="shared" si="26"/>
        <v>-206.83282051282055</v>
      </c>
      <c r="P159" s="22">
        <f>L159^2*K159*ABS(O159)/2*(1-ABS(O159)/(0.85*'Caratteristiche Materiale'!$N$4))</f>
        <v>15.280244942789919</v>
      </c>
      <c r="Q159" s="61" t="str">
        <f t="shared" si="27"/>
        <v>verificato</v>
      </c>
      <c r="R159" s="22">
        <f t="shared" si="28"/>
        <v>19.100306178487397</v>
      </c>
      <c r="S159" s="61" t="str">
        <f t="shared" si="29"/>
        <v>NON VERIFICATO</v>
      </c>
      <c r="U159" s="96">
        <f t="shared" si="22"/>
        <v>4.9688579036006288</v>
      </c>
      <c r="V159" s="95" t="s">
        <v>52</v>
      </c>
      <c r="W159" s="96">
        <f t="shared" si="23"/>
        <v>204.57234545918146</v>
      </c>
      <c r="X159" s="95" t="s">
        <v>52</v>
      </c>
      <c r="Y159" s="96">
        <f t="shared" si="24"/>
        <v>22.463125991992662</v>
      </c>
      <c r="Z159" s="95" t="s">
        <v>52</v>
      </c>
    </row>
    <row r="160" spans="1:26" x14ac:dyDescent="0.25">
      <c r="A160" s="5" t="s">
        <v>142</v>
      </c>
      <c r="B160" s="5" t="s">
        <v>96</v>
      </c>
      <c r="C160" s="5" t="s">
        <v>101</v>
      </c>
      <c r="D160" s="96">
        <v>-80.664800000000014</v>
      </c>
      <c r="E160" s="96">
        <v>-85.029600000000016</v>
      </c>
      <c r="F160" s="96">
        <v>-10.828000000000001</v>
      </c>
      <c r="G160" s="96">
        <v>-4.9149600000000007</v>
      </c>
      <c r="H160" s="96">
        <v>-2.0911200000000001</v>
      </c>
      <c r="I160" s="96">
        <v>-7.4693600000000009</v>
      </c>
      <c r="J160" s="5">
        <f>VLOOKUP(A160,'Caratteristiche Fasce'!$A$4:$C$24,2,)</f>
        <v>1.6</v>
      </c>
      <c r="K160" s="5">
        <f>VLOOKUP(A160,'Caratteristiche Fasce'!$A$4:$C$24,3,)</f>
        <v>0.6</v>
      </c>
      <c r="L160" s="5">
        <f>VLOOKUP(A160,'Caratteristiche Fasce'!$A$4:$D$24,4,)</f>
        <v>0.65</v>
      </c>
      <c r="M160" s="16">
        <f>L160*K160*'Caratteristiche Materiale'!$N$5</f>
        <v>4.2250000000000014</v>
      </c>
      <c r="N160" s="61" t="str">
        <f t="shared" si="25"/>
        <v>NON VERIFICATO</v>
      </c>
      <c r="O160" s="29">
        <f t="shared" si="26"/>
        <v>-206.83282051282055</v>
      </c>
      <c r="P160" s="22">
        <f>L160^2*K160*ABS(O160)/2*(1-ABS(O160)/(0.85*'Caratteristiche Materiale'!$N$4))</f>
        <v>15.280244942789919</v>
      </c>
      <c r="Q160" s="61" t="str">
        <f t="shared" si="27"/>
        <v>verificato</v>
      </c>
      <c r="R160" s="22">
        <f t="shared" si="28"/>
        <v>19.100306178487397</v>
      </c>
      <c r="S160" s="61" t="str">
        <f t="shared" si="29"/>
        <v>NON VERIFICATO</v>
      </c>
      <c r="U160" s="96">
        <f t="shared" si="22"/>
        <v>4.9688579036006288</v>
      </c>
      <c r="V160" s="95" t="s">
        <v>52</v>
      </c>
      <c r="W160" s="96">
        <f t="shared" si="23"/>
        <v>204.57234545918146</v>
      </c>
      <c r="X160" s="95" t="s">
        <v>52</v>
      </c>
      <c r="Y160" s="96">
        <f t="shared" si="24"/>
        <v>22.463125991992662</v>
      </c>
      <c r="Z160" s="95" t="s">
        <v>52</v>
      </c>
    </row>
    <row r="161" spans="1:86" x14ac:dyDescent="0.25">
      <c r="A161" s="5" t="s">
        <v>142</v>
      </c>
      <c r="B161" s="5" t="s">
        <v>97</v>
      </c>
      <c r="C161" s="5" t="s">
        <v>101</v>
      </c>
      <c r="D161" s="96">
        <v>-69.302400000000006</v>
      </c>
      <c r="E161" s="96">
        <v>-59.320000000000007</v>
      </c>
      <c r="F161" s="96">
        <v>-21.282400000000003</v>
      </c>
      <c r="G161" s="96">
        <v>-7.1912800000000008</v>
      </c>
      <c r="H161" s="96">
        <v>-3.6392800000000003</v>
      </c>
      <c r="I161" s="96">
        <v>-4.6747199999999998</v>
      </c>
      <c r="J161" s="5">
        <f>VLOOKUP(A161,'Caratteristiche Fasce'!$A$4:$C$24,2,)</f>
        <v>1.6</v>
      </c>
      <c r="K161" s="5">
        <f>VLOOKUP(A161,'Caratteristiche Fasce'!$A$4:$C$24,3,)</f>
        <v>0.6</v>
      </c>
      <c r="L161" s="5">
        <f>VLOOKUP(A161,'Caratteristiche Fasce'!$A$4:$D$24,4,)</f>
        <v>0.65</v>
      </c>
      <c r="M161" s="16">
        <f>L161*K161*'Caratteristiche Materiale'!$N$5</f>
        <v>4.2250000000000014</v>
      </c>
      <c r="N161" s="61" t="str">
        <f t="shared" si="25"/>
        <v>NON VERIFICATO</v>
      </c>
      <c r="O161" s="29">
        <f t="shared" si="26"/>
        <v>-177.69846153846154</v>
      </c>
      <c r="P161" s="22">
        <f>L161^2*K161*ABS(O161)/2*(1-ABS(O161)/(0.85*'Caratteristiche Materiale'!$N$4))</f>
        <v>14.451309166789915</v>
      </c>
      <c r="Q161" s="61" t="str">
        <f t="shared" si="27"/>
        <v>verificato</v>
      </c>
      <c r="R161" s="22">
        <f t="shared" si="28"/>
        <v>18.064136458487393</v>
      </c>
      <c r="S161" s="61" t="str">
        <f t="shared" si="29"/>
        <v>NON VERIFICATO</v>
      </c>
      <c r="U161" s="96">
        <f t="shared" si="22"/>
        <v>7.1223870532703986</v>
      </c>
      <c r="V161" s="95" t="s">
        <v>52</v>
      </c>
      <c r="W161" s="96">
        <f t="shared" si="23"/>
        <v>309.13742784145182</v>
      </c>
      <c r="X161" s="95" t="s">
        <v>52</v>
      </c>
      <c r="Y161" s="96">
        <f t="shared" si="24"/>
        <v>30.452016956317244</v>
      </c>
      <c r="Z161" s="95" t="s">
        <v>52</v>
      </c>
    </row>
    <row r="162" spans="1:86" x14ac:dyDescent="0.25">
      <c r="A162" s="5" t="s">
        <v>142</v>
      </c>
      <c r="B162" s="5" t="s">
        <v>98</v>
      </c>
      <c r="C162" s="5" t="s">
        <v>101</v>
      </c>
      <c r="D162" s="96">
        <v>-69.302400000000006</v>
      </c>
      <c r="E162" s="96">
        <v>-59.320000000000007</v>
      </c>
      <c r="F162" s="96">
        <v>-21.282400000000003</v>
      </c>
      <c r="G162" s="96">
        <v>-7.1912800000000008</v>
      </c>
      <c r="H162" s="96">
        <v>-3.6392800000000003</v>
      </c>
      <c r="I162" s="96">
        <v>-4.6747199999999998</v>
      </c>
      <c r="J162" s="5">
        <f>VLOOKUP(A162,'Caratteristiche Fasce'!$A$4:$C$24,2,)</f>
        <v>1.6</v>
      </c>
      <c r="K162" s="5">
        <f>VLOOKUP(A162,'Caratteristiche Fasce'!$A$4:$C$24,3,)</f>
        <v>0.6</v>
      </c>
      <c r="L162" s="5">
        <f>VLOOKUP(A162,'Caratteristiche Fasce'!$A$4:$D$24,4,)</f>
        <v>0.65</v>
      </c>
      <c r="M162" s="16">
        <f>L162*K162*'Caratteristiche Materiale'!$N$5</f>
        <v>4.2250000000000014</v>
      </c>
      <c r="N162" s="61" t="str">
        <f t="shared" si="25"/>
        <v>NON VERIFICATO</v>
      </c>
      <c r="O162" s="29">
        <f t="shared" si="26"/>
        <v>-177.69846153846154</v>
      </c>
      <c r="P162" s="22">
        <f>L162^2*K162*ABS(O162)/2*(1-ABS(O162)/(0.85*'Caratteristiche Materiale'!$N$4))</f>
        <v>14.451309166789915</v>
      </c>
      <c r="Q162" s="61" t="str">
        <f t="shared" si="27"/>
        <v>verificato</v>
      </c>
      <c r="R162" s="22">
        <f t="shared" si="28"/>
        <v>18.064136458487393</v>
      </c>
      <c r="S162" s="61" t="str">
        <f t="shared" si="29"/>
        <v>NON VERIFICATO</v>
      </c>
      <c r="U162" s="96">
        <f t="shared" si="22"/>
        <v>7.1223870532703986</v>
      </c>
      <c r="V162" s="95" t="s">
        <v>52</v>
      </c>
      <c r="W162" s="96">
        <f t="shared" si="23"/>
        <v>309.13742784145182</v>
      </c>
      <c r="X162" s="95" t="s">
        <v>52</v>
      </c>
      <c r="Y162" s="96">
        <f t="shared" si="24"/>
        <v>30.452016956317244</v>
      </c>
      <c r="Z162" s="95" t="s">
        <v>52</v>
      </c>
    </row>
    <row r="163" spans="1:86" x14ac:dyDescent="0.25">
      <c r="A163" s="5" t="s">
        <v>142</v>
      </c>
      <c r="B163" s="5" t="s">
        <v>99</v>
      </c>
      <c r="C163" s="5" t="s">
        <v>101</v>
      </c>
      <c r="D163" s="96">
        <v>-69.302400000000006</v>
      </c>
      <c r="E163" s="96">
        <v>-59.320000000000007</v>
      </c>
      <c r="F163" s="96">
        <v>-21.282400000000003</v>
      </c>
      <c r="G163" s="96">
        <v>-7.1912800000000008</v>
      </c>
      <c r="H163" s="96">
        <v>-3.6392800000000003</v>
      </c>
      <c r="I163" s="96">
        <v>-4.6747199999999998</v>
      </c>
      <c r="J163" s="5">
        <f>VLOOKUP(A163,'Caratteristiche Fasce'!$A$4:$C$24,2,)</f>
        <v>1.6</v>
      </c>
      <c r="K163" s="5">
        <f>VLOOKUP(A163,'Caratteristiche Fasce'!$A$4:$C$24,3,)</f>
        <v>0.6</v>
      </c>
      <c r="L163" s="5">
        <f>VLOOKUP(A163,'Caratteristiche Fasce'!$A$4:$D$24,4,)</f>
        <v>0.65</v>
      </c>
      <c r="M163" s="16">
        <f>L163*K163*'Caratteristiche Materiale'!$N$5</f>
        <v>4.2250000000000014</v>
      </c>
      <c r="N163" s="61" t="str">
        <f t="shared" si="25"/>
        <v>NON VERIFICATO</v>
      </c>
      <c r="O163" s="29">
        <f t="shared" si="26"/>
        <v>-177.69846153846154</v>
      </c>
      <c r="P163" s="22">
        <f>L163^2*K163*ABS(O163)/2*(1-ABS(O163)/(0.85*'Caratteristiche Materiale'!$N$4))</f>
        <v>14.451309166789915</v>
      </c>
      <c r="Q163" s="61" t="str">
        <f t="shared" si="27"/>
        <v>verificato</v>
      </c>
      <c r="R163" s="22">
        <f t="shared" si="28"/>
        <v>18.064136458487393</v>
      </c>
      <c r="S163" s="61" t="str">
        <f t="shared" si="29"/>
        <v>NON VERIFICATO</v>
      </c>
      <c r="U163" s="96">
        <f t="shared" si="22"/>
        <v>7.1223870532703986</v>
      </c>
      <c r="V163" s="95" t="s">
        <v>52</v>
      </c>
      <c r="W163" s="96">
        <f t="shared" si="23"/>
        <v>309.13742784145182</v>
      </c>
      <c r="X163" s="95" t="s">
        <v>52</v>
      </c>
      <c r="Y163" s="96">
        <f t="shared" si="24"/>
        <v>30.452016956317244</v>
      </c>
      <c r="Z163" s="95" t="s">
        <v>52</v>
      </c>
    </row>
    <row r="164" spans="1:86" x14ac:dyDescent="0.25">
      <c r="A164" s="5" t="s">
        <v>143</v>
      </c>
      <c r="B164" s="5" t="s">
        <v>92</v>
      </c>
      <c r="C164" s="5" t="s">
        <v>101</v>
      </c>
      <c r="D164" s="96">
        <v>-14.9712</v>
      </c>
      <c r="E164" s="96">
        <v>-36.791199999999996</v>
      </c>
      <c r="F164" s="96">
        <v>-3.0760000000000005</v>
      </c>
      <c r="G164" s="96">
        <v>-7.1508000000000003</v>
      </c>
      <c r="H164" s="96">
        <v>-1.95048</v>
      </c>
      <c r="I164" s="96">
        <v>-7.8575999999999997</v>
      </c>
      <c r="J164" s="5">
        <f>VLOOKUP(A164,'Caratteristiche Fasce'!$A$4:$C$24,2,)</f>
        <v>1.62</v>
      </c>
      <c r="K164" s="5">
        <f>VLOOKUP(A164,'Caratteristiche Fasce'!$A$4:$C$24,3,)</f>
        <v>0.6</v>
      </c>
      <c r="L164" s="5">
        <f>VLOOKUP(A164,'Caratteristiche Fasce'!$A$4:$D$24,4,)</f>
        <v>0.65</v>
      </c>
      <c r="M164" s="16">
        <f>L164*K164*'Caratteristiche Materiale'!$N$5</f>
        <v>4.2250000000000014</v>
      </c>
      <c r="N164" s="61" t="str">
        <f t="shared" si="25"/>
        <v>NON VERIFICATO</v>
      </c>
      <c r="O164" s="29">
        <f t="shared" si="26"/>
        <v>-38.387692307692305</v>
      </c>
      <c r="P164" s="22">
        <f>L164^2*K164*ABS(O164)/2*(1-ABS(O164)/(0.85*'Caratteristiche Materiale'!$N$4))</f>
        <v>4.4889394463193275</v>
      </c>
      <c r="Q164" s="61" t="str">
        <f t="shared" si="27"/>
        <v>NON VERIFICATO</v>
      </c>
      <c r="R164" s="22">
        <f t="shared" si="28"/>
        <v>5.5419005510115147</v>
      </c>
      <c r="S164" s="61" t="str">
        <f t="shared" si="29"/>
        <v>NON VERIFICATO</v>
      </c>
      <c r="U164" s="96">
        <f t="shared" ref="U164:U171" si="30">M164/ABS(E164)*100</f>
        <v>11.483724368870822</v>
      </c>
      <c r="V164" s="95" t="s">
        <v>52</v>
      </c>
      <c r="W164" s="96">
        <f t="shared" ref="W164:W171" si="31">P164/ABS(I164)*100</f>
        <v>57.128632741795556</v>
      </c>
      <c r="X164" s="95" t="s">
        <v>52</v>
      </c>
      <c r="Y164" s="96">
        <f t="shared" ref="Y164:Y171" si="32">R164/ABS(E164)*100</f>
        <v>15.063114415978591</v>
      </c>
      <c r="Z164" s="95" t="s">
        <v>52</v>
      </c>
    </row>
    <row r="165" spans="1:86" x14ac:dyDescent="0.25">
      <c r="A165" s="5" t="s">
        <v>143</v>
      </c>
      <c r="B165" s="5" t="s">
        <v>93</v>
      </c>
      <c r="C165" s="5" t="s">
        <v>101</v>
      </c>
      <c r="D165" s="96">
        <v>-25.523200000000003</v>
      </c>
      <c r="E165" s="96">
        <v>-30.915199999999999</v>
      </c>
      <c r="F165" s="96">
        <v>-3.6</v>
      </c>
      <c r="G165" s="96">
        <v>-12.509600000000001</v>
      </c>
      <c r="H165" s="96">
        <v>-2.7633600000000005</v>
      </c>
      <c r="I165" s="96">
        <v>-6.6024799999999999</v>
      </c>
      <c r="J165" s="5">
        <f>VLOOKUP(A165,'Caratteristiche Fasce'!$A$4:$C$24,2,)</f>
        <v>1.62</v>
      </c>
      <c r="K165" s="5">
        <f>VLOOKUP(A165,'Caratteristiche Fasce'!$A$4:$C$24,3,)</f>
        <v>0.6</v>
      </c>
      <c r="L165" s="5">
        <f>VLOOKUP(A165,'Caratteristiche Fasce'!$A$4:$D$24,4,)</f>
        <v>0.65</v>
      </c>
      <c r="M165" s="16">
        <f>L165*K165*'Caratteristiche Materiale'!$N$5</f>
        <v>4.2250000000000014</v>
      </c>
      <c r="N165" s="61" t="str">
        <f t="shared" si="25"/>
        <v>NON VERIFICATO</v>
      </c>
      <c r="O165" s="29">
        <f t="shared" si="26"/>
        <v>-65.444102564102565</v>
      </c>
      <c r="P165" s="22">
        <f>L165^2*K165*ABS(O165)/2*(1-ABS(O165)/(0.85*'Caratteristiche Materiale'!$N$4))</f>
        <v>7.2001933811092433</v>
      </c>
      <c r="Q165" s="61" t="str">
        <f t="shared" si="27"/>
        <v>verificato</v>
      </c>
      <c r="R165" s="22">
        <f t="shared" si="28"/>
        <v>8.8891276309990648</v>
      </c>
      <c r="S165" s="61" t="str">
        <f t="shared" si="29"/>
        <v>NON VERIFICATO</v>
      </c>
      <c r="U165" s="96">
        <f t="shared" si="30"/>
        <v>13.666416520028987</v>
      </c>
      <c r="V165" s="95" t="s">
        <v>52</v>
      </c>
      <c r="W165" s="96">
        <f t="shared" si="31"/>
        <v>109.05286166878571</v>
      </c>
      <c r="X165" s="95" t="s">
        <v>52</v>
      </c>
      <c r="Y165" s="96">
        <f t="shared" si="32"/>
        <v>28.753259338445375</v>
      </c>
      <c r="Z165" s="95" t="s">
        <v>52</v>
      </c>
    </row>
    <row r="166" spans="1:86" x14ac:dyDescent="0.25">
      <c r="A166" s="5" t="s">
        <v>143</v>
      </c>
      <c r="B166" s="5" t="s">
        <v>94</v>
      </c>
      <c r="C166" s="5" t="s">
        <v>101</v>
      </c>
      <c r="D166" s="96">
        <v>-14.9712</v>
      </c>
      <c r="E166" s="96">
        <v>-36.791199999999996</v>
      </c>
      <c r="F166" s="96">
        <v>-3.0760000000000005</v>
      </c>
      <c r="G166" s="96">
        <v>-7.1508000000000003</v>
      </c>
      <c r="H166" s="96">
        <v>-1.95048</v>
      </c>
      <c r="I166" s="96">
        <v>-7.8575999999999997</v>
      </c>
      <c r="J166" s="5">
        <f>VLOOKUP(A166,'Caratteristiche Fasce'!$A$4:$C$24,2,)</f>
        <v>1.62</v>
      </c>
      <c r="K166" s="5">
        <f>VLOOKUP(A166,'Caratteristiche Fasce'!$A$4:$C$24,3,)</f>
        <v>0.6</v>
      </c>
      <c r="L166" s="5">
        <f>VLOOKUP(A166,'Caratteristiche Fasce'!$A$4:$D$24,4,)</f>
        <v>0.65</v>
      </c>
      <c r="M166" s="16">
        <f>L166*K166*'Caratteristiche Materiale'!$N$5</f>
        <v>4.2250000000000014</v>
      </c>
      <c r="N166" s="61" t="str">
        <f t="shared" si="25"/>
        <v>NON VERIFICATO</v>
      </c>
      <c r="O166" s="29">
        <f t="shared" si="26"/>
        <v>-38.387692307692305</v>
      </c>
      <c r="P166" s="22">
        <f>L166^2*K166*ABS(O166)/2*(1-ABS(O166)/(0.85*'Caratteristiche Materiale'!$N$4))</f>
        <v>4.4889394463193275</v>
      </c>
      <c r="Q166" s="61" t="str">
        <f t="shared" si="27"/>
        <v>NON VERIFICATO</v>
      </c>
      <c r="R166" s="22">
        <f t="shared" si="28"/>
        <v>5.5419005510115147</v>
      </c>
      <c r="S166" s="61" t="str">
        <f t="shared" si="29"/>
        <v>NON VERIFICATO</v>
      </c>
      <c r="U166" s="96">
        <f t="shared" si="30"/>
        <v>11.483724368870822</v>
      </c>
      <c r="V166" s="95" t="s">
        <v>52</v>
      </c>
      <c r="W166" s="96">
        <f t="shared" si="31"/>
        <v>57.128632741795556</v>
      </c>
      <c r="X166" s="95" t="s">
        <v>52</v>
      </c>
      <c r="Y166" s="96">
        <f t="shared" si="32"/>
        <v>15.063114415978591</v>
      </c>
      <c r="Z166" s="95" t="s">
        <v>52</v>
      </c>
    </row>
    <row r="167" spans="1:86" x14ac:dyDescent="0.25">
      <c r="A167" s="5" t="s">
        <v>143</v>
      </c>
      <c r="B167" s="5" t="s">
        <v>95</v>
      </c>
      <c r="C167" s="5" t="s">
        <v>101</v>
      </c>
      <c r="D167" s="96">
        <v>-14.9712</v>
      </c>
      <c r="E167" s="96">
        <v>-36.791199999999996</v>
      </c>
      <c r="F167" s="96">
        <v>-3.0760000000000005</v>
      </c>
      <c r="G167" s="96">
        <v>-7.1508000000000003</v>
      </c>
      <c r="H167" s="96">
        <v>-1.95048</v>
      </c>
      <c r="I167" s="96">
        <v>-7.8575999999999997</v>
      </c>
      <c r="J167" s="5">
        <f>VLOOKUP(A167,'Caratteristiche Fasce'!$A$4:$C$24,2,)</f>
        <v>1.62</v>
      </c>
      <c r="K167" s="5">
        <f>VLOOKUP(A167,'Caratteristiche Fasce'!$A$4:$C$24,3,)</f>
        <v>0.6</v>
      </c>
      <c r="L167" s="5">
        <f>VLOOKUP(A167,'Caratteristiche Fasce'!$A$4:$D$24,4,)</f>
        <v>0.65</v>
      </c>
      <c r="M167" s="16">
        <f>L167*K167*'Caratteristiche Materiale'!$N$5</f>
        <v>4.2250000000000014</v>
      </c>
      <c r="N167" s="61" t="str">
        <f t="shared" si="25"/>
        <v>NON VERIFICATO</v>
      </c>
      <c r="O167" s="29">
        <f t="shared" si="26"/>
        <v>-38.387692307692305</v>
      </c>
      <c r="P167" s="22">
        <f>L167^2*K167*ABS(O167)/2*(1-ABS(O167)/(0.85*'Caratteristiche Materiale'!$N$4))</f>
        <v>4.4889394463193275</v>
      </c>
      <c r="Q167" s="61" t="str">
        <f t="shared" si="27"/>
        <v>NON VERIFICATO</v>
      </c>
      <c r="R167" s="22">
        <f t="shared" si="28"/>
        <v>5.5419005510115147</v>
      </c>
      <c r="S167" s="61" t="str">
        <f t="shared" si="29"/>
        <v>NON VERIFICATO</v>
      </c>
      <c r="U167" s="96">
        <f t="shared" si="30"/>
        <v>11.483724368870822</v>
      </c>
      <c r="V167" s="95" t="s">
        <v>52</v>
      </c>
      <c r="W167" s="96">
        <f t="shared" si="31"/>
        <v>57.128632741795556</v>
      </c>
      <c r="X167" s="95" t="s">
        <v>52</v>
      </c>
      <c r="Y167" s="96">
        <f t="shared" si="32"/>
        <v>15.063114415978591</v>
      </c>
      <c r="Z167" s="95" t="s">
        <v>52</v>
      </c>
    </row>
    <row r="168" spans="1:86" x14ac:dyDescent="0.25">
      <c r="A168" s="5" t="s">
        <v>143</v>
      </c>
      <c r="B168" s="5" t="s">
        <v>96</v>
      </c>
      <c r="C168" s="5" t="s">
        <v>101</v>
      </c>
      <c r="D168" s="96">
        <v>-14.9712</v>
      </c>
      <c r="E168" s="96">
        <v>-36.791199999999996</v>
      </c>
      <c r="F168" s="96">
        <v>-3.0760000000000005</v>
      </c>
      <c r="G168" s="96">
        <v>-7.1508000000000003</v>
      </c>
      <c r="H168" s="96">
        <v>-1.95048</v>
      </c>
      <c r="I168" s="96">
        <v>-7.8575999999999997</v>
      </c>
      <c r="J168" s="5">
        <f>VLOOKUP(A168,'Caratteristiche Fasce'!$A$4:$C$24,2,)</f>
        <v>1.62</v>
      </c>
      <c r="K168" s="5">
        <f>VLOOKUP(A168,'Caratteristiche Fasce'!$A$4:$C$24,3,)</f>
        <v>0.6</v>
      </c>
      <c r="L168" s="5">
        <f>VLOOKUP(A168,'Caratteristiche Fasce'!$A$4:$D$24,4,)</f>
        <v>0.65</v>
      </c>
      <c r="M168" s="16">
        <f>L168*K168*'Caratteristiche Materiale'!$N$5</f>
        <v>4.2250000000000014</v>
      </c>
      <c r="N168" s="61" t="str">
        <f t="shared" si="25"/>
        <v>NON VERIFICATO</v>
      </c>
      <c r="O168" s="29">
        <f t="shared" si="26"/>
        <v>-38.387692307692305</v>
      </c>
      <c r="P168" s="22">
        <f>L168^2*K168*ABS(O168)/2*(1-ABS(O168)/(0.85*'Caratteristiche Materiale'!$N$4))</f>
        <v>4.4889394463193275</v>
      </c>
      <c r="Q168" s="61" t="str">
        <f t="shared" si="27"/>
        <v>NON VERIFICATO</v>
      </c>
      <c r="R168" s="22">
        <f t="shared" si="28"/>
        <v>5.5419005510115147</v>
      </c>
      <c r="S168" s="61" t="str">
        <f t="shared" si="29"/>
        <v>NON VERIFICATO</v>
      </c>
      <c r="U168" s="96">
        <f t="shared" si="30"/>
        <v>11.483724368870822</v>
      </c>
      <c r="V168" s="95" t="s">
        <v>52</v>
      </c>
      <c r="W168" s="96">
        <f t="shared" si="31"/>
        <v>57.128632741795556</v>
      </c>
      <c r="X168" s="95" t="s">
        <v>52</v>
      </c>
      <c r="Y168" s="96">
        <f t="shared" si="32"/>
        <v>15.063114415978591</v>
      </c>
      <c r="Z168" s="95" t="s">
        <v>52</v>
      </c>
    </row>
    <row r="169" spans="1:86" x14ac:dyDescent="0.25">
      <c r="A169" s="5" t="s">
        <v>143</v>
      </c>
      <c r="B169" s="5" t="s">
        <v>97</v>
      </c>
      <c r="C169" s="5" t="s">
        <v>101</v>
      </c>
      <c r="D169" s="96">
        <v>-25.523200000000003</v>
      </c>
      <c r="E169" s="96">
        <v>-30.915199999999999</v>
      </c>
      <c r="F169" s="96">
        <v>-3.6</v>
      </c>
      <c r="G169" s="96">
        <v>-12.509600000000001</v>
      </c>
      <c r="H169" s="96">
        <v>-2.7633600000000005</v>
      </c>
      <c r="I169" s="96">
        <v>-6.6024799999999999</v>
      </c>
      <c r="J169" s="5">
        <f>VLOOKUP(A169,'Caratteristiche Fasce'!$A$4:$C$24,2,)</f>
        <v>1.62</v>
      </c>
      <c r="K169" s="5">
        <f>VLOOKUP(A169,'Caratteristiche Fasce'!$A$4:$C$24,3,)</f>
        <v>0.6</v>
      </c>
      <c r="L169" s="5">
        <f>VLOOKUP(A169,'Caratteristiche Fasce'!$A$4:$D$24,4,)</f>
        <v>0.65</v>
      </c>
      <c r="M169" s="16">
        <f>L169*K169*'Caratteristiche Materiale'!$N$5</f>
        <v>4.2250000000000014</v>
      </c>
      <c r="N169" s="61" t="str">
        <f t="shared" si="25"/>
        <v>NON VERIFICATO</v>
      </c>
      <c r="O169" s="29">
        <f t="shared" si="26"/>
        <v>-65.444102564102565</v>
      </c>
      <c r="P169" s="22">
        <f>L169^2*K169*ABS(O169)/2*(1-ABS(O169)/(0.85*'Caratteristiche Materiale'!$N$4))</f>
        <v>7.2001933811092433</v>
      </c>
      <c r="Q169" s="61" t="str">
        <f t="shared" si="27"/>
        <v>verificato</v>
      </c>
      <c r="R169" s="22">
        <f t="shared" si="28"/>
        <v>8.8891276309990648</v>
      </c>
      <c r="S169" s="61" t="str">
        <f t="shared" si="29"/>
        <v>NON VERIFICATO</v>
      </c>
      <c r="U169" s="96">
        <f t="shared" si="30"/>
        <v>13.666416520028987</v>
      </c>
      <c r="V169" s="95" t="s">
        <v>52</v>
      </c>
      <c r="W169" s="96">
        <f t="shared" si="31"/>
        <v>109.05286166878571</v>
      </c>
      <c r="X169" s="95" t="s">
        <v>52</v>
      </c>
      <c r="Y169" s="96">
        <f t="shared" si="32"/>
        <v>28.753259338445375</v>
      </c>
      <c r="Z169" s="95" t="s">
        <v>52</v>
      </c>
    </row>
    <row r="170" spans="1:86" x14ac:dyDescent="0.25">
      <c r="A170" s="5" t="s">
        <v>143</v>
      </c>
      <c r="B170" s="5" t="s">
        <v>98</v>
      </c>
      <c r="C170" s="5" t="s">
        <v>101</v>
      </c>
      <c r="D170" s="96">
        <v>-25.523200000000003</v>
      </c>
      <c r="E170" s="96">
        <v>-30.915199999999999</v>
      </c>
      <c r="F170" s="96">
        <v>-3.6</v>
      </c>
      <c r="G170" s="96">
        <v>-12.509600000000001</v>
      </c>
      <c r="H170" s="96">
        <v>-2.7633600000000005</v>
      </c>
      <c r="I170" s="96">
        <v>-6.6024799999999999</v>
      </c>
      <c r="J170" s="5">
        <f>VLOOKUP(A170,'Caratteristiche Fasce'!$A$4:$C$24,2,)</f>
        <v>1.62</v>
      </c>
      <c r="K170" s="5">
        <f>VLOOKUP(A170,'Caratteristiche Fasce'!$A$4:$C$24,3,)</f>
        <v>0.6</v>
      </c>
      <c r="L170" s="5">
        <f>VLOOKUP(A170,'Caratteristiche Fasce'!$A$4:$D$24,4,)</f>
        <v>0.65</v>
      </c>
      <c r="M170" s="16">
        <f>L170*K170*'Caratteristiche Materiale'!$N$5</f>
        <v>4.2250000000000014</v>
      </c>
      <c r="N170" s="61" t="str">
        <f t="shared" si="25"/>
        <v>NON VERIFICATO</v>
      </c>
      <c r="O170" s="29">
        <f t="shared" si="26"/>
        <v>-65.444102564102565</v>
      </c>
      <c r="P170" s="22">
        <f>L170^2*K170*ABS(O170)/2*(1-ABS(O170)/(0.85*'Caratteristiche Materiale'!$N$4))</f>
        <v>7.2001933811092433</v>
      </c>
      <c r="Q170" s="61" t="str">
        <f t="shared" si="27"/>
        <v>verificato</v>
      </c>
      <c r="R170" s="22">
        <f t="shared" si="28"/>
        <v>8.8891276309990648</v>
      </c>
      <c r="S170" s="61" t="str">
        <f t="shared" si="29"/>
        <v>NON VERIFICATO</v>
      </c>
      <c r="U170" s="96">
        <f t="shared" si="30"/>
        <v>13.666416520028987</v>
      </c>
      <c r="V170" s="95" t="s">
        <v>52</v>
      </c>
      <c r="W170" s="96">
        <f t="shared" si="31"/>
        <v>109.05286166878571</v>
      </c>
      <c r="X170" s="95" t="s">
        <v>52</v>
      </c>
      <c r="Y170" s="96">
        <f t="shared" si="32"/>
        <v>28.753259338445375</v>
      </c>
      <c r="Z170" s="95" t="s">
        <v>52</v>
      </c>
    </row>
    <row r="171" spans="1:86" x14ac:dyDescent="0.25">
      <c r="A171" s="5" t="s">
        <v>143</v>
      </c>
      <c r="B171" s="5" t="s">
        <v>99</v>
      </c>
      <c r="C171" s="5" t="s">
        <v>101</v>
      </c>
      <c r="D171" s="96">
        <v>-25.523200000000003</v>
      </c>
      <c r="E171" s="96">
        <v>-30.915199999999999</v>
      </c>
      <c r="F171" s="96">
        <v>-3.6</v>
      </c>
      <c r="G171" s="96">
        <v>-12.509600000000001</v>
      </c>
      <c r="H171" s="96">
        <v>-2.7633600000000005</v>
      </c>
      <c r="I171" s="96">
        <v>-6.6024799999999999</v>
      </c>
      <c r="J171" s="5">
        <f>VLOOKUP(A171,'Caratteristiche Fasce'!$A$4:$C$24,2,)</f>
        <v>1.62</v>
      </c>
      <c r="K171" s="5">
        <f>VLOOKUP(A171,'Caratteristiche Fasce'!$A$4:$C$24,3,)</f>
        <v>0.6</v>
      </c>
      <c r="L171" s="5">
        <f>VLOOKUP(A171,'Caratteristiche Fasce'!$A$4:$D$24,4,)</f>
        <v>0.65</v>
      </c>
      <c r="M171" s="16">
        <f>L171*K171*'Caratteristiche Materiale'!$N$5</f>
        <v>4.2250000000000014</v>
      </c>
      <c r="N171" s="61" t="str">
        <f t="shared" si="25"/>
        <v>NON VERIFICATO</v>
      </c>
      <c r="O171" s="29">
        <f t="shared" si="26"/>
        <v>-65.444102564102565</v>
      </c>
      <c r="P171" s="22">
        <f>L171^2*K171*ABS(O171)/2*(1-ABS(O171)/(0.85*'Caratteristiche Materiale'!$N$4))</f>
        <v>7.2001933811092433</v>
      </c>
      <c r="Q171" s="61" t="str">
        <f t="shared" si="27"/>
        <v>verificato</v>
      </c>
      <c r="R171" s="22">
        <f t="shared" si="28"/>
        <v>8.8891276309990648</v>
      </c>
      <c r="S171" s="61" t="str">
        <f t="shared" si="29"/>
        <v>NON VERIFICATO</v>
      </c>
      <c r="U171" s="96">
        <f t="shared" si="30"/>
        <v>13.666416520028987</v>
      </c>
      <c r="V171" s="95" t="s">
        <v>52</v>
      </c>
      <c r="W171" s="96">
        <f t="shared" si="31"/>
        <v>109.05286166878571</v>
      </c>
      <c r="X171" s="95" t="s">
        <v>52</v>
      </c>
      <c r="Y171" s="96">
        <f t="shared" si="32"/>
        <v>28.753259338445375</v>
      </c>
      <c r="Z171" s="95" t="s">
        <v>52</v>
      </c>
    </row>
    <row r="173" spans="1:86" ht="21" x14ac:dyDescent="0.35">
      <c r="U173" s="110">
        <f>MIN(U4:U171)</f>
        <v>3.9561247506119832</v>
      </c>
      <c r="V173" s="111" t="s">
        <v>52</v>
      </c>
      <c r="W173" s="110">
        <f>MIN(W4:W171)</f>
        <v>0.12818688273374476</v>
      </c>
      <c r="X173" s="111" t="s">
        <v>52</v>
      </c>
      <c r="Y173" s="110">
        <f>MIN(Y4:Y171)</f>
        <v>2.8831829528880921E-2</v>
      </c>
      <c r="Z173" s="111" t="s">
        <v>52</v>
      </c>
      <c r="BZ173" s="103">
        <f>MIN(U4:U171)</f>
        <v>3.9561247506119832</v>
      </c>
      <c r="CA173" s="88" t="s">
        <v>52</v>
      </c>
      <c r="CB173" s="103">
        <f>MIN(W4:W171)</f>
        <v>0.12818688273374476</v>
      </c>
      <c r="CC173" s="88" t="s">
        <v>52</v>
      </c>
      <c r="CD173" s="103">
        <f>MIN(Y4:Y171)</f>
        <v>2.8831829528880921E-2</v>
      </c>
      <c r="CE173" s="88" t="s">
        <v>52</v>
      </c>
      <c r="CG173" s="104">
        <f>MINA(BZ173,CB173,CD173)</f>
        <v>2.8831829528880921E-2</v>
      </c>
      <c r="CH173" s="105" t="s">
        <v>52</v>
      </c>
    </row>
  </sheetData>
  <mergeCells count="5">
    <mergeCell ref="A1:I1"/>
    <mergeCell ref="J1:L1"/>
    <mergeCell ref="M1:N1"/>
    <mergeCell ref="O1:Q1"/>
    <mergeCell ref="R1:S1"/>
  </mergeCells>
  <conditionalFormatting sqref="N4:S4">
    <cfRule type="cellIs" dxfId="29" priority="3" operator="equal">
      <formula>"VERIFICATO"</formula>
    </cfRule>
  </conditionalFormatting>
  <conditionalFormatting sqref="N5:O171 Q5:S171">
    <cfRule type="cellIs" dxfId="28" priority="2" operator="equal">
      <formula>"VERIFICATO"</formula>
    </cfRule>
  </conditionalFormatting>
  <conditionalFormatting sqref="P5:P171">
    <cfRule type="cellIs" dxfId="27" priority="1" operator="equal">
      <formula>"VERIFICATO"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3"/>
  <sheetViews>
    <sheetView workbookViewId="0">
      <selection activeCell="E5" sqref="E5"/>
    </sheetView>
  </sheetViews>
  <sheetFormatPr defaultRowHeight="15" x14ac:dyDescent="0.25"/>
  <cols>
    <col min="1" max="9" width="10.7109375" style="95" customWidth="1"/>
    <col min="10" max="12" width="9.140625" style="95"/>
    <col min="13" max="13" width="10.7109375" style="95" customWidth="1"/>
    <col min="14" max="14" width="17.140625" style="95" customWidth="1"/>
    <col min="15" max="15" width="10.7109375" style="95" customWidth="1"/>
    <col min="16" max="16" width="12.140625" style="95" customWidth="1"/>
    <col min="17" max="17" width="16.140625" style="95" customWidth="1"/>
    <col min="18" max="18" width="10.7109375" style="95" customWidth="1"/>
    <col min="19" max="19" width="17.140625" style="95" customWidth="1"/>
    <col min="20" max="20" width="10.7109375" style="95" customWidth="1"/>
    <col min="21" max="16384" width="9.140625" style="95"/>
  </cols>
  <sheetData>
    <row r="1" spans="1:26" x14ac:dyDescent="0.25">
      <c r="A1" s="115" t="s">
        <v>144</v>
      </c>
      <c r="B1" s="115"/>
      <c r="C1" s="115"/>
      <c r="D1" s="115"/>
      <c r="E1" s="115"/>
      <c r="F1" s="115"/>
      <c r="G1" s="115"/>
      <c r="H1" s="115"/>
      <c r="I1" s="115"/>
      <c r="J1" s="113" t="s">
        <v>45</v>
      </c>
      <c r="K1" s="114"/>
      <c r="L1" s="119"/>
      <c r="M1" s="116" t="s">
        <v>112</v>
      </c>
      <c r="N1" s="117"/>
      <c r="O1" s="116" t="s">
        <v>44</v>
      </c>
      <c r="P1" s="118"/>
      <c r="Q1" s="117"/>
      <c r="R1" s="118" t="s">
        <v>113</v>
      </c>
      <c r="S1" s="117"/>
    </row>
    <row r="2" spans="1:26" ht="18.75" x14ac:dyDescent="0.3">
      <c r="A2" s="98" t="s">
        <v>114</v>
      </c>
      <c r="B2" s="98" t="s">
        <v>115</v>
      </c>
      <c r="C2" s="98" t="s">
        <v>116</v>
      </c>
      <c r="D2" s="98" t="s">
        <v>0</v>
      </c>
      <c r="E2" s="98" t="s">
        <v>1</v>
      </c>
      <c r="F2" s="98" t="s">
        <v>2</v>
      </c>
      <c r="G2" s="98" t="s">
        <v>3</v>
      </c>
      <c r="H2" s="98" t="s">
        <v>117</v>
      </c>
      <c r="I2" s="98" t="s">
        <v>118</v>
      </c>
      <c r="J2" s="25" t="s">
        <v>119</v>
      </c>
      <c r="K2" s="1" t="s">
        <v>25</v>
      </c>
      <c r="L2" s="1" t="s">
        <v>26</v>
      </c>
      <c r="M2" s="99" t="s">
        <v>120</v>
      </c>
      <c r="N2" s="13" t="s">
        <v>36</v>
      </c>
      <c r="O2" s="41" t="s">
        <v>29</v>
      </c>
      <c r="P2" s="18" t="s">
        <v>41</v>
      </c>
      <c r="Q2" s="13" t="s">
        <v>36</v>
      </c>
      <c r="R2" s="18" t="s">
        <v>120</v>
      </c>
      <c r="S2" s="13" t="s">
        <v>36</v>
      </c>
    </row>
    <row r="3" spans="1:26" x14ac:dyDescent="0.25">
      <c r="A3" s="100" t="s">
        <v>4</v>
      </c>
      <c r="B3" s="100" t="s">
        <v>4</v>
      </c>
      <c r="C3" s="100" t="s">
        <v>4</v>
      </c>
      <c r="D3" s="100" t="s">
        <v>6</v>
      </c>
      <c r="E3" s="100" t="s">
        <v>6</v>
      </c>
      <c r="F3" s="100" t="s">
        <v>6</v>
      </c>
      <c r="G3" s="100" t="s">
        <v>121</v>
      </c>
      <c r="H3" s="100" t="s">
        <v>121</v>
      </c>
      <c r="I3" s="100" t="s">
        <v>121</v>
      </c>
      <c r="J3" s="27" t="s">
        <v>5</v>
      </c>
      <c r="K3" s="2" t="s">
        <v>5</v>
      </c>
      <c r="L3" s="2" t="s">
        <v>5</v>
      </c>
      <c r="M3" s="101" t="s">
        <v>122</v>
      </c>
      <c r="N3" s="15" t="s">
        <v>39</v>
      </c>
      <c r="O3" s="42" t="s">
        <v>30</v>
      </c>
      <c r="P3" s="11" t="s">
        <v>32</v>
      </c>
      <c r="Q3" s="15" t="s">
        <v>39</v>
      </c>
      <c r="R3" s="11" t="s">
        <v>122</v>
      </c>
      <c r="S3" s="15" t="s">
        <v>39</v>
      </c>
    </row>
    <row r="4" spans="1:26" x14ac:dyDescent="0.25">
      <c r="A4" s="5" t="s">
        <v>123</v>
      </c>
      <c r="B4" s="5" t="s">
        <v>92</v>
      </c>
      <c r="C4" s="5" t="s">
        <v>108</v>
      </c>
      <c r="D4" s="96">
        <v>14.831200000000003</v>
      </c>
      <c r="E4" s="96">
        <v>166.60400000000001</v>
      </c>
      <c r="F4" s="96">
        <v>3.4336000000000002</v>
      </c>
      <c r="G4" s="96">
        <v>2.14784</v>
      </c>
      <c r="H4" s="96">
        <v>1.8540800000000002</v>
      </c>
      <c r="I4" s="96">
        <v>66.90992</v>
      </c>
      <c r="J4" s="5">
        <f>VLOOKUP(A4,'Caratteristiche Fasce'!$A$4:$C$24,2,)</f>
        <v>1.84</v>
      </c>
      <c r="K4" s="5">
        <f>VLOOKUP(A4,'Caratteristiche Fasce'!$A$4:$C$24,3,)</f>
        <v>0.8</v>
      </c>
      <c r="L4" s="5">
        <f>VLOOKUP(A4,'Caratteristiche Fasce'!$A$4:$D$24,4,)</f>
        <v>1</v>
      </c>
      <c r="M4" s="38">
        <f>L4*K4*'Caratteristiche Materiale'!$N$5</f>
        <v>8.6666666666666696</v>
      </c>
      <c r="N4" s="75" t="str">
        <f>IF(R4&gt;=ABS(E4),"verificato","NON VERIFICATO")</f>
        <v>NON VERIFICATO</v>
      </c>
      <c r="O4" s="102">
        <f>D4/(K4*L4)</f>
        <v>18.539000000000001</v>
      </c>
      <c r="P4" s="39">
        <f>L4^2*K4*ABS(O4)/2*(1-ABS(O4)/(0.85*'Caratteristiche Materiale'!$N$4))</f>
        <v>7.1383338317983203</v>
      </c>
      <c r="Q4" s="75" t="str">
        <f>IF(P4&gt;=ABS(I4),"verificato","NON VERIFICATO")</f>
        <v>NON VERIFICATO</v>
      </c>
      <c r="R4" s="39">
        <f>2*P4/J4</f>
        <v>7.7590585128242608</v>
      </c>
      <c r="S4" s="75" t="str">
        <f>IF(R4&gt;=ABS(E4),"verificato","NON VERIFICATO")</f>
        <v>NON VERIFICATO</v>
      </c>
      <c r="U4" s="96">
        <f>M4/ABS(E4)*100</f>
        <v>5.2019559354317231</v>
      </c>
      <c r="V4" s="95" t="s">
        <v>52</v>
      </c>
      <c r="W4" s="96">
        <f>P4/ABS(I4)*100</f>
        <v>10.668573257595167</v>
      </c>
      <c r="X4" s="95" t="s">
        <v>52</v>
      </c>
      <c r="Y4" s="96">
        <f>R4/ABS(E4)*100</f>
        <v>4.6571862097094066</v>
      </c>
      <c r="Z4" s="95" t="s">
        <v>52</v>
      </c>
    </row>
    <row r="5" spans="1:26" x14ac:dyDescent="0.25">
      <c r="A5" s="5" t="s">
        <v>123</v>
      </c>
      <c r="B5" s="5" t="s">
        <v>93</v>
      </c>
      <c r="C5" s="5" t="s">
        <v>108</v>
      </c>
      <c r="D5" s="96">
        <v>12.962400000000001</v>
      </c>
      <c r="E5" s="96">
        <v>129.09040000000002</v>
      </c>
      <c r="F5" s="96">
        <v>5.6008000000000004</v>
      </c>
      <c r="G5" s="96">
        <v>3.8502400000000003</v>
      </c>
      <c r="H5" s="96">
        <v>2.9994399999999999</v>
      </c>
      <c r="I5" s="96">
        <v>53.180880000000002</v>
      </c>
      <c r="J5" s="5">
        <f>VLOOKUP(A5,'Caratteristiche Fasce'!$A$4:$C$24,2,)</f>
        <v>1.84</v>
      </c>
      <c r="K5" s="5">
        <f>VLOOKUP(A5,'Caratteristiche Fasce'!$A$4:$C$24,3,)</f>
        <v>0.8</v>
      </c>
      <c r="L5" s="5">
        <f>VLOOKUP(A5,'Caratteristiche Fasce'!$A$4:$D$24,4,)</f>
        <v>1</v>
      </c>
      <c r="M5" s="38">
        <f>L5*K5*'Caratteristiche Materiale'!$N$5</f>
        <v>8.6666666666666696</v>
      </c>
      <c r="N5" s="61" t="str">
        <f t="shared" ref="N5:N68" si="0">IF(R5&gt;=ABS(E5),"verificato","NON VERIFICATO")</f>
        <v>NON VERIFICATO</v>
      </c>
      <c r="O5" s="29">
        <f t="shared" ref="O5:O68" si="1">D5/(K5*L5)</f>
        <v>16.202999999999999</v>
      </c>
      <c r="P5" s="22">
        <f>L5^2*K5*ABS(O5)/2*(1-ABS(O5)/(0.85*'Caratteristiche Materiale'!$N$4))</f>
        <v>6.2694052767731092</v>
      </c>
      <c r="Q5" s="61" t="str">
        <f t="shared" ref="Q5:Q68" si="2">IF(P5&gt;=ABS(I5),"verificato","NON VERIFICATO")</f>
        <v>NON VERIFICATO</v>
      </c>
      <c r="R5" s="22">
        <f t="shared" ref="R5:R68" si="3">2*P5/J5</f>
        <v>6.8145709530142486</v>
      </c>
      <c r="S5" s="61" t="str">
        <f t="shared" ref="S5:S68" si="4">IF(R5&gt;=ABS(E5),"verificato","NON VERIFICATO")</f>
        <v>NON VERIFICATO</v>
      </c>
      <c r="U5" s="96">
        <f t="shared" ref="U5:U68" si="5">M5/ABS(E5)*100</f>
        <v>6.7136414998068545</v>
      </c>
      <c r="V5" s="95" t="s">
        <v>52</v>
      </c>
      <c r="W5" s="96">
        <f t="shared" ref="W5:W68" si="6">P5/ABS(I5)*100</f>
        <v>11.788833273862917</v>
      </c>
      <c r="X5" s="95" t="s">
        <v>52</v>
      </c>
      <c r="Y5" s="96">
        <f t="shared" ref="Y5:Y68" si="7">R5/ABS(E5)*100</f>
        <v>5.2789138100232451</v>
      </c>
      <c r="Z5" s="95" t="s">
        <v>52</v>
      </c>
    </row>
    <row r="6" spans="1:26" x14ac:dyDescent="0.25">
      <c r="A6" s="5" t="s">
        <v>123</v>
      </c>
      <c r="B6" s="5" t="s">
        <v>94</v>
      </c>
      <c r="C6" s="5" t="s">
        <v>108</v>
      </c>
      <c r="D6" s="96">
        <v>14.831200000000003</v>
      </c>
      <c r="E6" s="96">
        <v>166.60400000000001</v>
      </c>
      <c r="F6" s="96">
        <v>3.4336000000000002</v>
      </c>
      <c r="G6" s="96">
        <v>2.14784</v>
      </c>
      <c r="H6" s="96">
        <v>1.8540800000000002</v>
      </c>
      <c r="I6" s="96">
        <v>66.90992</v>
      </c>
      <c r="J6" s="5">
        <f>VLOOKUP(A6,'Caratteristiche Fasce'!$A$4:$C$24,2,)</f>
        <v>1.84</v>
      </c>
      <c r="K6" s="5">
        <f>VLOOKUP(A6,'Caratteristiche Fasce'!$A$4:$C$24,3,)</f>
        <v>0.8</v>
      </c>
      <c r="L6" s="5">
        <f>VLOOKUP(A6,'Caratteristiche Fasce'!$A$4:$D$24,4,)</f>
        <v>1</v>
      </c>
      <c r="M6" s="38">
        <f>L6*K6*'Caratteristiche Materiale'!$N$5</f>
        <v>8.6666666666666696</v>
      </c>
      <c r="N6" s="61" t="str">
        <f t="shared" si="0"/>
        <v>NON VERIFICATO</v>
      </c>
      <c r="O6" s="29">
        <f t="shared" si="1"/>
        <v>18.539000000000001</v>
      </c>
      <c r="P6" s="22">
        <f>L6^2*K6*ABS(O6)/2*(1-ABS(O6)/(0.85*'Caratteristiche Materiale'!$N$4))</f>
        <v>7.1383338317983203</v>
      </c>
      <c r="Q6" s="61" t="str">
        <f t="shared" si="2"/>
        <v>NON VERIFICATO</v>
      </c>
      <c r="R6" s="22">
        <f t="shared" si="3"/>
        <v>7.7590585128242608</v>
      </c>
      <c r="S6" s="61" t="str">
        <f t="shared" si="4"/>
        <v>NON VERIFICATO</v>
      </c>
      <c r="U6" s="96">
        <f t="shared" si="5"/>
        <v>5.2019559354317231</v>
      </c>
      <c r="V6" s="95" t="s">
        <v>52</v>
      </c>
      <c r="W6" s="96">
        <f t="shared" si="6"/>
        <v>10.668573257595167</v>
      </c>
      <c r="X6" s="95" t="s">
        <v>52</v>
      </c>
      <c r="Y6" s="96">
        <f t="shared" si="7"/>
        <v>4.6571862097094066</v>
      </c>
      <c r="Z6" s="95" t="s">
        <v>52</v>
      </c>
    </row>
    <row r="7" spans="1:26" x14ac:dyDescent="0.25">
      <c r="A7" s="5" t="s">
        <v>123</v>
      </c>
      <c r="B7" s="5" t="s">
        <v>95</v>
      </c>
      <c r="C7" s="5" t="s">
        <v>108</v>
      </c>
      <c r="D7" s="96">
        <v>14.831200000000003</v>
      </c>
      <c r="E7" s="96">
        <v>166.60400000000001</v>
      </c>
      <c r="F7" s="96">
        <v>3.4336000000000002</v>
      </c>
      <c r="G7" s="96">
        <v>2.14784</v>
      </c>
      <c r="H7" s="96">
        <v>1.8540800000000002</v>
      </c>
      <c r="I7" s="96">
        <v>66.90992</v>
      </c>
      <c r="J7" s="5">
        <f>VLOOKUP(A7,'Caratteristiche Fasce'!$A$4:$C$24,2,)</f>
        <v>1.84</v>
      </c>
      <c r="K7" s="5">
        <f>VLOOKUP(A7,'Caratteristiche Fasce'!$A$4:$C$24,3,)</f>
        <v>0.8</v>
      </c>
      <c r="L7" s="5">
        <f>VLOOKUP(A7,'Caratteristiche Fasce'!$A$4:$D$24,4,)</f>
        <v>1</v>
      </c>
      <c r="M7" s="38">
        <f>L7*K7*'Caratteristiche Materiale'!$N$5</f>
        <v>8.6666666666666696</v>
      </c>
      <c r="N7" s="61" t="str">
        <f t="shared" si="0"/>
        <v>NON VERIFICATO</v>
      </c>
      <c r="O7" s="29">
        <f t="shared" si="1"/>
        <v>18.539000000000001</v>
      </c>
      <c r="P7" s="22">
        <f>L7^2*K7*ABS(O7)/2*(1-ABS(O7)/(0.85*'Caratteristiche Materiale'!$N$4))</f>
        <v>7.1383338317983203</v>
      </c>
      <c r="Q7" s="61" t="str">
        <f t="shared" si="2"/>
        <v>NON VERIFICATO</v>
      </c>
      <c r="R7" s="22">
        <f t="shared" si="3"/>
        <v>7.7590585128242608</v>
      </c>
      <c r="S7" s="61" t="str">
        <f t="shared" si="4"/>
        <v>NON VERIFICATO</v>
      </c>
      <c r="U7" s="96">
        <f t="shared" si="5"/>
        <v>5.2019559354317231</v>
      </c>
      <c r="V7" s="95" t="s">
        <v>52</v>
      </c>
      <c r="W7" s="96">
        <f t="shared" si="6"/>
        <v>10.668573257595167</v>
      </c>
      <c r="X7" s="95" t="s">
        <v>52</v>
      </c>
      <c r="Y7" s="96">
        <f t="shared" si="7"/>
        <v>4.6571862097094066</v>
      </c>
      <c r="Z7" s="95" t="s">
        <v>52</v>
      </c>
    </row>
    <row r="8" spans="1:26" x14ac:dyDescent="0.25">
      <c r="A8" s="5" t="s">
        <v>123</v>
      </c>
      <c r="B8" s="5" t="s">
        <v>96</v>
      </c>
      <c r="C8" s="5" t="s">
        <v>108</v>
      </c>
      <c r="D8" s="96">
        <v>14.831200000000003</v>
      </c>
      <c r="E8" s="96">
        <v>166.60400000000001</v>
      </c>
      <c r="F8" s="96">
        <v>3.4336000000000002</v>
      </c>
      <c r="G8" s="96">
        <v>2.14784</v>
      </c>
      <c r="H8" s="96">
        <v>1.8540800000000002</v>
      </c>
      <c r="I8" s="96">
        <v>66.90992</v>
      </c>
      <c r="J8" s="5">
        <f>VLOOKUP(A8,'Caratteristiche Fasce'!$A$4:$C$24,2,)</f>
        <v>1.84</v>
      </c>
      <c r="K8" s="5">
        <f>VLOOKUP(A8,'Caratteristiche Fasce'!$A$4:$C$24,3,)</f>
        <v>0.8</v>
      </c>
      <c r="L8" s="5">
        <f>VLOOKUP(A8,'Caratteristiche Fasce'!$A$4:$D$24,4,)</f>
        <v>1</v>
      </c>
      <c r="M8" s="38">
        <f>L8*K8*'Caratteristiche Materiale'!$N$5</f>
        <v>8.6666666666666696</v>
      </c>
      <c r="N8" s="61" t="str">
        <f t="shared" si="0"/>
        <v>NON VERIFICATO</v>
      </c>
      <c r="O8" s="29">
        <f t="shared" si="1"/>
        <v>18.539000000000001</v>
      </c>
      <c r="P8" s="22">
        <f>L8^2*K8*ABS(O8)/2*(1-ABS(O8)/(0.85*'Caratteristiche Materiale'!$N$4))</f>
        <v>7.1383338317983203</v>
      </c>
      <c r="Q8" s="61" t="str">
        <f t="shared" si="2"/>
        <v>NON VERIFICATO</v>
      </c>
      <c r="R8" s="22">
        <f t="shared" si="3"/>
        <v>7.7590585128242608</v>
      </c>
      <c r="S8" s="61" t="str">
        <f t="shared" si="4"/>
        <v>NON VERIFICATO</v>
      </c>
      <c r="U8" s="96">
        <f t="shared" si="5"/>
        <v>5.2019559354317231</v>
      </c>
      <c r="V8" s="95" t="s">
        <v>52</v>
      </c>
      <c r="W8" s="96">
        <f t="shared" si="6"/>
        <v>10.668573257595167</v>
      </c>
      <c r="X8" s="95" t="s">
        <v>52</v>
      </c>
      <c r="Y8" s="96">
        <f t="shared" si="7"/>
        <v>4.6571862097094066</v>
      </c>
      <c r="Z8" s="95" t="s">
        <v>52</v>
      </c>
    </row>
    <row r="9" spans="1:26" x14ac:dyDescent="0.25">
      <c r="A9" s="5" t="s">
        <v>123</v>
      </c>
      <c r="B9" s="5" t="s">
        <v>97</v>
      </c>
      <c r="C9" s="5" t="s">
        <v>108</v>
      </c>
      <c r="D9" s="96">
        <v>12.962400000000001</v>
      </c>
      <c r="E9" s="96">
        <v>129.09040000000002</v>
      </c>
      <c r="F9" s="96">
        <v>5.6008000000000004</v>
      </c>
      <c r="G9" s="96">
        <v>3.8502400000000003</v>
      </c>
      <c r="H9" s="96">
        <v>2.9994399999999999</v>
      </c>
      <c r="I9" s="96">
        <v>53.180880000000002</v>
      </c>
      <c r="J9" s="5">
        <f>VLOOKUP(A9,'Caratteristiche Fasce'!$A$4:$C$24,2,)</f>
        <v>1.84</v>
      </c>
      <c r="K9" s="5">
        <f>VLOOKUP(A9,'Caratteristiche Fasce'!$A$4:$C$24,3,)</f>
        <v>0.8</v>
      </c>
      <c r="L9" s="5">
        <f>VLOOKUP(A9,'Caratteristiche Fasce'!$A$4:$D$24,4,)</f>
        <v>1</v>
      </c>
      <c r="M9" s="38">
        <f>L9*K9*'Caratteristiche Materiale'!$N$5</f>
        <v>8.6666666666666696</v>
      </c>
      <c r="N9" s="61" t="str">
        <f t="shared" si="0"/>
        <v>NON VERIFICATO</v>
      </c>
      <c r="O9" s="29">
        <f t="shared" si="1"/>
        <v>16.202999999999999</v>
      </c>
      <c r="P9" s="22">
        <f>L9^2*K9*ABS(O9)/2*(1-ABS(O9)/(0.85*'Caratteristiche Materiale'!$N$4))</f>
        <v>6.2694052767731092</v>
      </c>
      <c r="Q9" s="61" t="str">
        <f t="shared" si="2"/>
        <v>NON VERIFICATO</v>
      </c>
      <c r="R9" s="22">
        <f t="shared" si="3"/>
        <v>6.8145709530142486</v>
      </c>
      <c r="S9" s="61" t="str">
        <f t="shared" si="4"/>
        <v>NON VERIFICATO</v>
      </c>
      <c r="U9" s="96">
        <f t="shared" si="5"/>
        <v>6.7136414998068545</v>
      </c>
      <c r="V9" s="95" t="s">
        <v>52</v>
      </c>
      <c r="W9" s="96">
        <f t="shared" si="6"/>
        <v>11.788833273862917</v>
      </c>
      <c r="X9" s="95" t="s">
        <v>52</v>
      </c>
      <c r="Y9" s="96">
        <f t="shared" si="7"/>
        <v>5.2789138100232451</v>
      </c>
      <c r="Z9" s="95" t="s">
        <v>52</v>
      </c>
    </row>
    <row r="10" spans="1:26" x14ac:dyDescent="0.25">
      <c r="A10" s="5" t="s">
        <v>123</v>
      </c>
      <c r="B10" s="5" t="s">
        <v>98</v>
      </c>
      <c r="C10" s="5" t="s">
        <v>108</v>
      </c>
      <c r="D10" s="96">
        <v>12.962400000000001</v>
      </c>
      <c r="E10" s="96">
        <v>129.09040000000002</v>
      </c>
      <c r="F10" s="96">
        <v>5.6008000000000004</v>
      </c>
      <c r="G10" s="96">
        <v>3.8502400000000003</v>
      </c>
      <c r="H10" s="96">
        <v>2.9994399999999999</v>
      </c>
      <c r="I10" s="96">
        <v>53.180880000000002</v>
      </c>
      <c r="J10" s="5">
        <f>VLOOKUP(A10,'Caratteristiche Fasce'!$A$4:$C$24,2,)</f>
        <v>1.84</v>
      </c>
      <c r="K10" s="5">
        <f>VLOOKUP(A10,'Caratteristiche Fasce'!$A$4:$C$24,3,)</f>
        <v>0.8</v>
      </c>
      <c r="L10" s="5">
        <f>VLOOKUP(A10,'Caratteristiche Fasce'!$A$4:$D$24,4,)</f>
        <v>1</v>
      </c>
      <c r="M10" s="38">
        <f>L10*K10*'Caratteristiche Materiale'!$N$5</f>
        <v>8.6666666666666696</v>
      </c>
      <c r="N10" s="61" t="str">
        <f t="shared" si="0"/>
        <v>NON VERIFICATO</v>
      </c>
      <c r="O10" s="29">
        <f t="shared" si="1"/>
        <v>16.202999999999999</v>
      </c>
      <c r="P10" s="22">
        <f>L10^2*K10*ABS(O10)/2*(1-ABS(O10)/(0.85*'Caratteristiche Materiale'!$N$4))</f>
        <v>6.2694052767731092</v>
      </c>
      <c r="Q10" s="61" t="str">
        <f t="shared" si="2"/>
        <v>NON VERIFICATO</v>
      </c>
      <c r="R10" s="22">
        <f t="shared" si="3"/>
        <v>6.8145709530142486</v>
      </c>
      <c r="S10" s="61" t="str">
        <f t="shared" si="4"/>
        <v>NON VERIFICATO</v>
      </c>
      <c r="U10" s="96">
        <f t="shared" si="5"/>
        <v>6.7136414998068545</v>
      </c>
      <c r="V10" s="95" t="s">
        <v>52</v>
      </c>
      <c r="W10" s="96">
        <f t="shared" si="6"/>
        <v>11.788833273862917</v>
      </c>
      <c r="X10" s="95" t="s">
        <v>52</v>
      </c>
      <c r="Y10" s="96">
        <f t="shared" si="7"/>
        <v>5.2789138100232451</v>
      </c>
      <c r="Z10" s="95" t="s">
        <v>52</v>
      </c>
    </row>
    <row r="11" spans="1:26" x14ac:dyDescent="0.25">
      <c r="A11" s="5" t="s">
        <v>123</v>
      </c>
      <c r="B11" s="5" t="s">
        <v>99</v>
      </c>
      <c r="C11" s="5" t="s">
        <v>108</v>
      </c>
      <c r="D11" s="96">
        <v>12.962400000000001</v>
      </c>
      <c r="E11" s="96">
        <v>129.09040000000002</v>
      </c>
      <c r="F11" s="96">
        <v>5.6008000000000004</v>
      </c>
      <c r="G11" s="96">
        <v>3.8502400000000003</v>
      </c>
      <c r="H11" s="96">
        <v>2.9994399999999999</v>
      </c>
      <c r="I11" s="96">
        <v>53.180880000000002</v>
      </c>
      <c r="J11" s="5">
        <f>VLOOKUP(A11,'Caratteristiche Fasce'!$A$4:$C$24,2,)</f>
        <v>1.84</v>
      </c>
      <c r="K11" s="5">
        <f>VLOOKUP(A11,'Caratteristiche Fasce'!$A$4:$C$24,3,)</f>
        <v>0.8</v>
      </c>
      <c r="L11" s="5">
        <f>VLOOKUP(A11,'Caratteristiche Fasce'!$A$4:$D$24,4,)</f>
        <v>1</v>
      </c>
      <c r="M11" s="38">
        <f>L11*K11*'Caratteristiche Materiale'!$N$5</f>
        <v>8.6666666666666696</v>
      </c>
      <c r="N11" s="61" t="str">
        <f t="shared" si="0"/>
        <v>NON VERIFICATO</v>
      </c>
      <c r="O11" s="29">
        <f t="shared" si="1"/>
        <v>16.202999999999999</v>
      </c>
      <c r="P11" s="22">
        <f>L11^2*K11*ABS(O11)/2*(1-ABS(O11)/(0.85*'Caratteristiche Materiale'!$N$4))</f>
        <v>6.2694052767731092</v>
      </c>
      <c r="Q11" s="61" t="str">
        <f t="shared" si="2"/>
        <v>NON VERIFICATO</v>
      </c>
      <c r="R11" s="22">
        <f t="shared" si="3"/>
        <v>6.8145709530142486</v>
      </c>
      <c r="S11" s="61" t="str">
        <f t="shared" si="4"/>
        <v>NON VERIFICATO</v>
      </c>
      <c r="U11" s="96">
        <f t="shared" si="5"/>
        <v>6.7136414998068545</v>
      </c>
      <c r="V11" s="95" t="s">
        <v>52</v>
      </c>
      <c r="W11" s="96">
        <f t="shared" si="6"/>
        <v>11.788833273862917</v>
      </c>
      <c r="X11" s="95" t="s">
        <v>52</v>
      </c>
      <c r="Y11" s="96">
        <f t="shared" si="7"/>
        <v>5.2789138100232451</v>
      </c>
      <c r="Z11" s="95" t="s">
        <v>52</v>
      </c>
    </row>
    <row r="12" spans="1:26" x14ac:dyDescent="0.25">
      <c r="A12" s="5" t="s">
        <v>124</v>
      </c>
      <c r="B12" s="5" t="s">
        <v>92</v>
      </c>
      <c r="C12" s="5" t="s">
        <v>108</v>
      </c>
      <c r="D12" s="96">
        <v>40.672800000000002</v>
      </c>
      <c r="E12" s="96">
        <v>157.7936</v>
      </c>
      <c r="F12" s="96">
        <v>14.082400000000002</v>
      </c>
      <c r="G12" s="96">
        <v>11.449280000000002</v>
      </c>
      <c r="H12" s="96">
        <v>6.3516000000000004</v>
      </c>
      <c r="I12" s="96">
        <v>48.226400000000005</v>
      </c>
      <c r="J12" s="5">
        <f>VLOOKUP(A12,'Caratteristiche Fasce'!$A$4:$C$24,2,)</f>
        <v>1.36</v>
      </c>
      <c r="K12" s="5">
        <f>VLOOKUP(A12,'Caratteristiche Fasce'!$A$4:$C$24,3,)</f>
        <v>0.8</v>
      </c>
      <c r="L12" s="5">
        <f>VLOOKUP(A12,'Caratteristiche Fasce'!$A$4:$D$24,4,)</f>
        <v>1</v>
      </c>
      <c r="M12" s="38">
        <f>L12*K12*'Caratteristiche Materiale'!$N$5</f>
        <v>8.6666666666666696</v>
      </c>
      <c r="N12" s="61" t="str">
        <f t="shared" si="0"/>
        <v>NON VERIFICATO</v>
      </c>
      <c r="O12" s="29">
        <f t="shared" si="1"/>
        <v>50.841000000000001</v>
      </c>
      <c r="P12" s="22">
        <f>L12^2*K12*ABS(O12)/2*(1-ABS(O12)/(0.85*'Caratteristiche Materiale'!$N$4))</f>
        <v>18.251177319529415</v>
      </c>
      <c r="Q12" s="61" t="str">
        <f t="shared" si="2"/>
        <v>NON VERIFICATO</v>
      </c>
      <c r="R12" s="22">
        <f t="shared" si="3"/>
        <v>26.839966646366783</v>
      </c>
      <c r="S12" s="61" t="str">
        <f t="shared" si="4"/>
        <v>NON VERIFICATO</v>
      </c>
      <c r="U12" s="96">
        <f t="shared" si="5"/>
        <v>5.4924069586261224</v>
      </c>
      <c r="V12" s="95" t="s">
        <v>52</v>
      </c>
      <c r="W12" s="96">
        <f t="shared" si="6"/>
        <v>37.844784847157186</v>
      </c>
      <c r="X12" s="95" t="s">
        <v>52</v>
      </c>
      <c r="Y12" s="96">
        <f t="shared" si="7"/>
        <v>17.009540720515144</v>
      </c>
      <c r="Z12" s="95" t="s">
        <v>52</v>
      </c>
    </row>
    <row r="13" spans="1:26" x14ac:dyDescent="0.25">
      <c r="A13" s="5" t="s">
        <v>124</v>
      </c>
      <c r="B13" s="5" t="s">
        <v>93</v>
      </c>
      <c r="C13" s="5" t="s">
        <v>108</v>
      </c>
      <c r="D13" s="96">
        <v>40.423200000000008</v>
      </c>
      <c r="E13" s="96">
        <v>91.077600000000004</v>
      </c>
      <c r="F13" s="96">
        <v>23.581600000000002</v>
      </c>
      <c r="G13" s="96">
        <v>14.82704</v>
      </c>
      <c r="H13" s="96">
        <v>13.36248</v>
      </c>
      <c r="I13" s="96">
        <v>33.276319999999998</v>
      </c>
      <c r="J13" s="5">
        <f>VLOOKUP(A13,'Caratteristiche Fasce'!$A$4:$C$24,2,)</f>
        <v>1.36</v>
      </c>
      <c r="K13" s="5">
        <f>VLOOKUP(A13,'Caratteristiche Fasce'!$A$4:$C$24,3,)</f>
        <v>0.8</v>
      </c>
      <c r="L13" s="5">
        <f>VLOOKUP(A13,'Caratteristiche Fasce'!$A$4:$D$24,4,)</f>
        <v>1</v>
      </c>
      <c r="M13" s="38">
        <f>L13*K13*'Caratteristiche Materiale'!$N$5</f>
        <v>8.6666666666666696</v>
      </c>
      <c r="N13" s="61" t="str">
        <f t="shared" si="0"/>
        <v>NON VERIFICATO</v>
      </c>
      <c r="O13" s="29">
        <f t="shared" si="1"/>
        <v>50.529000000000011</v>
      </c>
      <c r="P13" s="22">
        <f>L13^2*K13*ABS(O13)/2*(1-ABS(O13)/(0.85*'Caratteristiche Materiale'!$N$4))</f>
        <v>18.151891892974792</v>
      </c>
      <c r="Q13" s="61" t="str">
        <f t="shared" si="2"/>
        <v>NON VERIFICATO</v>
      </c>
      <c r="R13" s="22">
        <f t="shared" si="3"/>
        <v>26.693958666139398</v>
      </c>
      <c r="S13" s="61" t="str">
        <f t="shared" si="4"/>
        <v>NON VERIFICATO</v>
      </c>
      <c r="U13" s="96">
        <f t="shared" si="5"/>
        <v>9.515695041005328</v>
      </c>
      <c r="V13" s="95" t="s">
        <v>52</v>
      </c>
      <c r="W13" s="96">
        <f t="shared" si="6"/>
        <v>54.548976247898786</v>
      </c>
      <c r="X13" s="95" t="s">
        <v>52</v>
      </c>
      <c r="Y13" s="96">
        <f t="shared" si="7"/>
        <v>29.309027319713515</v>
      </c>
      <c r="Z13" s="95" t="s">
        <v>52</v>
      </c>
    </row>
    <row r="14" spans="1:26" x14ac:dyDescent="0.25">
      <c r="A14" s="5" t="s">
        <v>124</v>
      </c>
      <c r="B14" s="5" t="s">
        <v>94</v>
      </c>
      <c r="C14" s="5" t="s">
        <v>108</v>
      </c>
      <c r="D14" s="96">
        <v>40.672800000000002</v>
      </c>
      <c r="E14" s="96">
        <v>157.7936</v>
      </c>
      <c r="F14" s="96">
        <v>14.082400000000002</v>
      </c>
      <c r="G14" s="96">
        <v>11.449280000000002</v>
      </c>
      <c r="H14" s="96">
        <v>6.3516000000000004</v>
      </c>
      <c r="I14" s="96">
        <v>48.226400000000005</v>
      </c>
      <c r="J14" s="5">
        <f>VLOOKUP(A14,'Caratteristiche Fasce'!$A$4:$C$24,2,)</f>
        <v>1.36</v>
      </c>
      <c r="K14" s="5">
        <f>VLOOKUP(A14,'Caratteristiche Fasce'!$A$4:$C$24,3,)</f>
        <v>0.8</v>
      </c>
      <c r="L14" s="5">
        <f>VLOOKUP(A14,'Caratteristiche Fasce'!$A$4:$D$24,4,)</f>
        <v>1</v>
      </c>
      <c r="M14" s="38">
        <f>L14*K14*'Caratteristiche Materiale'!$N$5</f>
        <v>8.6666666666666696</v>
      </c>
      <c r="N14" s="61" t="str">
        <f t="shared" si="0"/>
        <v>NON VERIFICATO</v>
      </c>
      <c r="O14" s="29">
        <f t="shared" si="1"/>
        <v>50.841000000000001</v>
      </c>
      <c r="P14" s="22">
        <f>L14^2*K14*ABS(O14)/2*(1-ABS(O14)/(0.85*'Caratteristiche Materiale'!$N$4))</f>
        <v>18.251177319529415</v>
      </c>
      <c r="Q14" s="61" t="str">
        <f t="shared" si="2"/>
        <v>NON VERIFICATO</v>
      </c>
      <c r="R14" s="22">
        <f t="shared" si="3"/>
        <v>26.839966646366783</v>
      </c>
      <c r="S14" s="61" t="str">
        <f t="shared" si="4"/>
        <v>NON VERIFICATO</v>
      </c>
      <c r="U14" s="96">
        <f t="shared" si="5"/>
        <v>5.4924069586261224</v>
      </c>
      <c r="V14" s="95" t="s">
        <v>52</v>
      </c>
      <c r="W14" s="96">
        <f t="shared" si="6"/>
        <v>37.844784847157186</v>
      </c>
      <c r="X14" s="95" t="s">
        <v>52</v>
      </c>
      <c r="Y14" s="96">
        <f t="shared" si="7"/>
        <v>17.009540720515144</v>
      </c>
      <c r="Z14" s="95" t="s">
        <v>52</v>
      </c>
    </row>
    <row r="15" spans="1:26" x14ac:dyDescent="0.25">
      <c r="A15" s="5" t="s">
        <v>124</v>
      </c>
      <c r="B15" s="5" t="s">
        <v>95</v>
      </c>
      <c r="C15" s="5" t="s">
        <v>108</v>
      </c>
      <c r="D15" s="96">
        <v>40.672800000000002</v>
      </c>
      <c r="E15" s="96">
        <v>157.7936</v>
      </c>
      <c r="F15" s="96">
        <v>14.082400000000002</v>
      </c>
      <c r="G15" s="96">
        <v>11.449280000000002</v>
      </c>
      <c r="H15" s="96">
        <v>6.3516000000000004</v>
      </c>
      <c r="I15" s="96">
        <v>48.226400000000005</v>
      </c>
      <c r="J15" s="5">
        <f>VLOOKUP(A15,'Caratteristiche Fasce'!$A$4:$C$24,2,)</f>
        <v>1.36</v>
      </c>
      <c r="K15" s="5">
        <f>VLOOKUP(A15,'Caratteristiche Fasce'!$A$4:$C$24,3,)</f>
        <v>0.8</v>
      </c>
      <c r="L15" s="5">
        <f>VLOOKUP(A15,'Caratteristiche Fasce'!$A$4:$D$24,4,)</f>
        <v>1</v>
      </c>
      <c r="M15" s="38">
        <f>L15*K15*'Caratteristiche Materiale'!$N$5</f>
        <v>8.6666666666666696</v>
      </c>
      <c r="N15" s="61" t="str">
        <f t="shared" si="0"/>
        <v>NON VERIFICATO</v>
      </c>
      <c r="O15" s="29">
        <f t="shared" si="1"/>
        <v>50.841000000000001</v>
      </c>
      <c r="P15" s="22">
        <f>L15^2*K15*ABS(O15)/2*(1-ABS(O15)/(0.85*'Caratteristiche Materiale'!$N$4))</f>
        <v>18.251177319529415</v>
      </c>
      <c r="Q15" s="61" t="str">
        <f t="shared" si="2"/>
        <v>NON VERIFICATO</v>
      </c>
      <c r="R15" s="22">
        <f t="shared" si="3"/>
        <v>26.839966646366783</v>
      </c>
      <c r="S15" s="61" t="str">
        <f t="shared" si="4"/>
        <v>NON VERIFICATO</v>
      </c>
      <c r="U15" s="96">
        <f t="shared" si="5"/>
        <v>5.4924069586261224</v>
      </c>
      <c r="V15" s="95" t="s">
        <v>52</v>
      </c>
      <c r="W15" s="96">
        <f t="shared" si="6"/>
        <v>37.844784847157186</v>
      </c>
      <c r="X15" s="95" t="s">
        <v>52</v>
      </c>
      <c r="Y15" s="96">
        <f t="shared" si="7"/>
        <v>17.009540720515144</v>
      </c>
      <c r="Z15" s="95" t="s">
        <v>52</v>
      </c>
    </row>
    <row r="16" spans="1:26" x14ac:dyDescent="0.25">
      <c r="A16" s="5" t="s">
        <v>124</v>
      </c>
      <c r="B16" s="5" t="s">
        <v>96</v>
      </c>
      <c r="C16" s="5" t="s">
        <v>108</v>
      </c>
      <c r="D16" s="96">
        <v>40.672800000000002</v>
      </c>
      <c r="E16" s="96">
        <v>157.7936</v>
      </c>
      <c r="F16" s="96">
        <v>14.082400000000002</v>
      </c>
      <c r="G16" s="96">
        <v>11.449280000000002</v>
      </c>
      <c r="H16" s="96">
        <v>6.3516000000000004</v>
      </c>
      <c r="I16" s="96">
        <v>48.226400000000005</v>
      </c>
      <c r="J16" s="5">
        <f>VLOOKUP(A16,'Caratteristiche Fasce'!$A$4:$C$24,2,)</f>
        <v>1.36</v>
      </c>
      <c r="K16" s="5">
        <f>VLOOKUP(A16,'Caratteristiche Fasce'!$A$4:$C$24,3,)</f>
        <v>0.8</v>
      </c>
      <c r="L16" s="5">
        <f>VLOOKUP(A16,'Caratteristiche Fasce'!$A$4:$D$24,4,)</f>
        <v>1</v>
      </c>
      <c r="M16" s="38">
        <f>L16*K16*'Caratteristiche Materiale'!$N$5</f>
        <v>8.6666666666666696</v>
      </c>
      <c r="N16" s="61" t="str">
        <f t="shared" si="0"/>
        <v>NON VERIFICATO</v>
      </c>
      <c r="O16" s="29">
        <f t="shared" si="1"/>
        <v>50.841000000000001</v>
      </c>
      <c r="P16" s="22">
        <f>L16^2*K16*ABS(O16)/2*(1-ABS(O16)/(0.85*'Caratteristiche Materiale'!$N$4))</f>
        <v>18.251177319529415</v>
      </c>
      <c r="Q16" s="61" t="str">
        <f t="shared" si="2"/>
        <v>NON VERIFICATO</v>
      </c>
      <c r="R16" s="22">
        <f t="shared" si="3"/>
        <v>26.839966646366783</v>
      </c>
      <c r="S16" s="61" t="str">
        <f t="shared" si="4"/>
        <v>NON VERIFICATO</v>
      </c>
      <c r="U16" s="96">
        <f t="shared" si="5"/>
        <v>5.4924069586261224</v>
      </c>
      <c r="V16" s="95" t="s">
        <v>52</v>
      </c>
      <c r="W16" s="96">
        <f t="shared" si="6"/>
        <v>37.844784847157186</v>
      </c>
      <c r="X16" s="95" t="s">
        <v>52</v>
      </c>
      <c r="Y16" s="96">
        <f t="shared" si="7"/>
        <v>17.009540720515144</v>
      </c>
      <c r="Z16" s="95" t="s">
        <v>52</v>
      </c>
    </row>
    <row r="17" spans="1:26" x14ac:dyDescent="0.25">
      <c r="A17" s="5" t="s">
        <v>124</v>
      </c>
      <c r="B17" s="5" t="s">
        <v>97</v>
      </c>
      <c r="C17" s="5" t="s">
        <v>108</v>
      </c>
      <c r="D17" s="96">
        <v>40.423200000000008</v>
      </c>
      <c r="E17" s="96">
        <v>91.077600000000004</v>
      </c>
      <c r="F17" s="96">
        <v>23.581600000000002</v>
      </c>
      <c r="G17" s="96">
        <v>14.82704</v>
      </c>
      <c r="H17" s="96">
        <v>13.36248</v>
      </c>
      <c r="I17" s="96">
        <v>33.276319999999998</v>
      </c>
      <c r="J17" s="5">
        <f>VLOOKUP(A17,'Caratteristiche Fasce'!$A$4:$C$24,2,)</f>
        <v>1.36</v>
      </c>
      <c r="K17" s="5">
        <f>VLOOKUP(A17,'Caratteristiche Fasce'!$A$4:$C$24,3,)</f>
        <v>0.8</v>
      </c>
      <c r="L17" s="5">
        <f>VLOOKUP(A17,'Caratteristiche Fasce'!$A$4:$D$24,4,)</f>
        <v>1</v>
      </c>
      <c r="M17" s="38">
        <f>L17*K17*'Caratteristiche Materiale'!$N$5</f>
        <v>8.6666666666666696</v>
      </c>
      <c r="N17" s="61" t="str">
        <f t="shared" si="0"/>
        <v>NON VERIFICATO</v>
      </c>
      <c r="O17" s="29">
        <f t="shared" si="1"/>
        <v>50.529000000000011</v>
      </c>
      <c r="P17" s="22">
        <f>L17^2*K17*ABS(O17)/2*(1-ABS(O17)/(0.85*'Caratteristiche Materiale'!$N$4))</f>
        <v>18.151891892974792</v>
      </c>
      <c r="Q17" s="61" t="str">
        <f t="shared" si="2"/>
        <v>NON VERIFICATO</v>
      </c>
      <c r="R17" s="22">
        <f t="shared" si="3"/>
        <v>26.693958666139398</v>
      </c>
      <c r="S17" s="61" t="str">
        <f t="shared" si="4"/>
        <v>NON VERIFICATO</v>
      </c>
      <c r="U17" s="96">
        <f t="shared" si="5"/>
        <v>9.515695041005328</v>
      </c>
      <c r="V17" s="95" t="s">
        <v>52</v>
      </c>
      <c r="W17" s="96">
        <f t="shared" si="6"/>
        <v>54.548976247898786</v>
      </c>
      <c r="X17" s="95" t="s">
        <v>52</v>
      </c>
      <c r="Y17" s="96">
        <f t="shared" si="7"/>
        <v>29.309027319713515</v>
      </c>
      <c r="Z17" s="95" t="s">
        <v>52</v>
      </c>
    </row>
    <row r="18" spans="1:26" x14ac:dyDescent="0.25">
      <c r="A18" s="5" t="s">
        <v>124</v>
      </c>
      <c r="B18" s="5" t="s">
        <v>98</v>
      </c>
      <c r="C18" s="5" t="s">
        <v>108</v>
      </c>
      <c r="D18" s="96">
        <v>40.423200000000008</v>
      </c>
      <c r="E18" s="96">
        <v>91.077600000000004</v>
      </c>
      <c r="F18" s="96">
        <v>23.581600000000002</v>
      </c>
      <c r="G18" s="96">
        <v>14.82704</v>
      </c>
      <c r="H18" s="96">
        <v>13.36248</v>
      </c>
      <c r="I18" s="96">
        <v>33.276319999999998</v>
      </c>
      <c r="J18" s="5">
        <f>VLOOKUP(A18,'Caratteristiche Fasce'!$A$4:$C$24,2,)</f>
        <v>1.36</v>
      </c>
      <c r="K18" s="5">
        <f>VLOOKUP(A18,'Caratteristiche Fasce'!$A$4:$C$24,3,)</f>
        <v>0.8</v>
      </c>
      <c r="L18" s="5">
        <f>VLOOKUP(A18,'Caratteristiche Fasce'!$A$4:$D$24,4,)</f>
        <v>1</v>
      </c>
      <c r="M18" s="38">
        <f>L18*K18*'Caratteristiche Materiale'!$N$5</f>
        <v>8.6666666666666696</v>
      </c>
      <c r="N18" s="61" t="str">
        <f t="shared" si="0"/>
        <v>NON VERIFICATO</v>
      </c>
      <c r="O18" s="29">
        <f t="shared" si="1"/>
        <v>50.529000000000011</v>
      </c>
      <c r="P18" s="22">
        <f>L18^2*K18*ABS(O18)/2*(1-ABS(O18)/(0.85*'Caratteristiche Materiale'!$N$4))</f>
        <v>18.151891892974792</v>
      </c>
      <c r="Q18" s="61" t="str">
        <f t="shared" si="2"/>
        <v>NON VERIFICATO</v>
      </c>
      <c r="R18" s="22">
        <f t="shared" si="3"/>
        <v>26.693958666139398</v>
      </c>
      <c r="S18" s="61" t="str">
        <f t="shared" si="4"/>
        <v>NON VERIFICATO</v>
      </c>
      <c r="U18" s="96">
        <f t="shared" si="5"/>
        <v>9.515695041005328</v>
      </c>
      <c r="V18" s="95" t="s">
        <v>52</v>
      </c>
      <c r="W18" s="96">
        <f t="shared" si="6"/>
        <v>54.548976247898786</v>
      </c>
      <c r="X18" s="95" t="s">
        <v>52</v>
      </c>
      <c r="Y18" s="96">
        <f t="shared" si="7"/>
        <v>29.309027319713515</v>
      </c>
      <c r="Z18" s="95" t="s">
        <v>52</v>
      </c>
    </row>
    <row r="19" spans="1:26" x14ac:dyDescent="0.25">
      <c r="A19" s="5" t="s">
        <v>124</v>
      </c>
      <c r="B19" s="5" t="s">
        <v>99</v>
      </c>
      <c r="C19" s="5" t="s">
        <v>108</v>
      </c>
      <c r="D19" s="96">
        <v>40.423200000000008</v>
      </c>
      <c r="E19" s="96">
        <v>91.077600000000004</v>
      </c>
      <c r="F19" s="96">
        <v>23.581600000000002</v>
      </c>
      <c r="G19" s="96">
        <v>14.82704</v>
      </c>
      <c r="H19" s="96">
        <v>13.36248</v>
      </c>
      <c r="I19" s="96">
        <v>33.276319999999998</v>
      </c>
      <c r="J19" s="5">
        <f>VLOOKUP(A19,'Caratteristiche Fasce'!$A$4:$C$24,2,)</f>
        <v>1.36</v>
      </c>
      <c r="K19" s="5">
        <f>VLOOKUP(A19,'Caratteristiche Fasce'!$A$4:$C$24,3,)</f>
        <v>0.8</v>
      </c>
      <c r="L19" s="5">
        <f>VLOOKUP(A19,'Caratteristiche Fasce'!$A$4:$D$24,4,)</f>
        <v>1</v>
      </c>
      <c r="M19" s="38">
        <f>L19*K19*'Caratteristiche Materiale'!$N$5</f>
        <v>8.6666666666666696</v>
      </c>
      <c r="N19" s="61" t="str">
        <f t="shared" si="0"/>
        <v>NON VERIFICATO</v>
      </c>
      <c r="O19" s="29">
        <f t="shared" si="1"/>
        <v>50.529000000000011</v>
      </c>
      <c r="P19" s="22">
        <f>L19^2*K19*ABS(O19)/2*(1-ABS(O19)/(0.85*'Caratteristiche Materiale'!$N$4))</f>
        <v>18.151891892974792</v>
      </c>
      <c r="Q19" s="61" t="str">
        <f t="shared" si="2"/>
        <v>NON VERIFICATO</v>
      </c>
      <c r="R19" s="22">
        <f t="shared" si="3"/>
        <v>26.693958666139398</v>
      </c>
      <c r="S19" s="61" t="str">
        <f t="shared" si="4"/>
        <v>NON VERIFICATO</v>
      </c>
      <c r="U19" s="96">
        <f t="shared" si="5"/>
        <v>9.515695041005328</v>
      </c>
      <c r="V19" s="95" t="s">
        <v>52</v>
      </c>
      <c r="W19" s="96">
        <f t="shared" si="6"/>
        <v>54.548976247898786</v>
      </c>
      <c r="X19" s="95" t="s">
        <v>52</v>
      </c>
      <c r="Y19" s="96">
        <f t="shared" si="7"/>
        <v>29.309027319713515</v>
      </c>
      <c r="Z19" s="95" t="s">
        <v>52</v>
      </c>
    </row>
    <row r="20" spans="1:26" x14ac:dyDescent="0.25">
      <c r="A20" s="5" t="s">
        <v>125</v>
      </c>
      <c r="B20" s="5" t="s">
        <v>92</v>
      </c>
      <c r="C20" s="5" t="s">
        <v>108</v>
      </c>
      <c r="D20" s="96">
        <v>57.025599999999997</v>
      </c>
      <c r="E20" s="96">
        <v>162.94720000000001</v>
      </c>
      <c r="F20" s="96">
        <v>13.747200000000001</v>
      </c>
      <c r="G20" s="96">
        <v>7.2176800000000005</v>
      </c>
      <c r="H20" s="96">
        <v>12.231120000000001</v>
      </c>
      <c r="I20" s="96">
        <v>44.99344</v>
      </c>
      <c r="J20" s="5">
        <f>VLOOKUP(A20,'Caratteristiche Fasce'!$A$4:$C$24,2,)</f>
        <v>1.26</v>
      </c>
      <c r="K20" s="5">
        <f>VLOOKUP(A20,'Caratteristiche Fasce'!$A$4:$C$24,3,)</f>
        <v>0.8</v>
      </c>
      <c r="L20" s="5">
        <f>VLOOKUP(A20,'Caratteristiche Fasce'!$A$4:$D$24,4,)</f>
        <v>1</v>
      </c>
      <c r="M20" s="38">
        <f>L20*K20*'Caratteristiche Materiale'!$N$5</f>
        <v>8.6666666666666696</v>
      </c>
      <c r="N20" s="61" t="str">
        <f t="shared" si="0"/>
        <v>NON VERIFICATO</v>
      </c>
      <c r="O20" s="29">
        <f t="shared" si="1"/>
        <v>71.281999999999996</v>
      </c>
      <c r="P20" s="22">
        <f>L20^2*K20*ABS(O20)/2*(1-ABS(O20)/(0.85*'Caratteristiche Materiale'!$N$4))</f>
        <v>24.413742367193279</v>
      </c>
      <c r="Q20" s="61" t="str">
        <f t="shared" si="2"/>
        <v>NON VERIFICATO</v>
      </c>
      <c r="R20" s="22">
        <f t="shared" si="3"/>
        <v>38.751972011417905</v>
      </c>
      <c r="S20" s="61" t="str">
        <f t="shared" si="4"/>
        <v>NON VERIFICATO</v>
      </c>
      <c r="U20" s="96">
        <f t="shared" si="5"/>
        <v>5.3186962811675622</v>
      </c>
      <c r="V20" s="95" t="s">
        <v>52</v>
      </c>
      <c r="W20" s="96">
        <f t="shared" si="6"/>
        <v>54.260670815997358</v>
      </c>
      <c r="X20" s="95" t="s">
        <v>52</v>
      </c>
      <c r="Y20" s="96">
        <f t="shared" si="7"/>
        <v>23.781919549042822</v>
      </c>
      <c r="Z20" s="95" t="s">
        <v>52</v>
      </c>
    </row>
    <row r="21" spans="1:26" x14ac:dyDescent="0.25">
      <c r="A21" s="5" t="s">
        <v>125</v>
      </c>
      <c r="B21" s="5" t="s">
        <v>93</v>
      </c>
      <c r="C21" s="5" t="s">
        <v>108</v>
      </c>
      <c r="D21" s="96">
        <v>91.796800000000005</v>
      </c>
      <c r="E21" s="96">
        <v>91.927200000000013</v>
      </c>
      <c r="F21" s="96">
        <v>24.5136</v>
      </c>
      <c r="G21" s="96">
        <v>14.4772</v>
      </c>
      <c r="H21" s="96">
        <v>18.591200000000001</v>
      </c>
      <c r="I21" s="96">
        <v>30.83832</v>
      </c>
      <c r="J21" s="5">
        <f>VLOOKUP(A21,'Caratteristiche Fasce'!$A$4:$C$24,2,)</f>
        <v>1.26</v>
      </c>
      <c r="K21" s="5">
        <f>VLOOKUP(A21,'Caratteristiche Fasce'!$A$4:$C$24,3,)</f>
        <v>0.8</v>
      </c>
      <c r="L21" s="5">
        <f>VLOOKUP(A21,'Caratteristiche Fasce'!$A$4:$D$24,4,)</f>
        <v>1</v>
      </c>
      <c r="M21" s="38">
        <f>L21*K21*'Caratteristiche Materiale'!$N$5</f>
        <v>8.6666666666666696</v>
      </c>
      <c r="N21" s="61" t="str">
        <f t="shared" si="0"/>
        <v>NON VERIFICATO</v>
      </c>
      <c r="O21" s="29">
        <f t="shared" si="1"/>
        <v>114.746</v>
      </c>
      <c r="P21" s="22">
        <f>L21^2*K21*ABS(O21)/2*(1-ABS(O21)/(0.85*'Caratteristiche Materiale'!$N$4))</f>
        <v>35.276569129949586</v>
      </c>
      <c r="Q21" s="61" t="str">
        <f t="shared" si="2"/>
        <v>verificato</v>
      </c>
      <c r="R21" s="22">
        <f t="shared" si="3"/>
        <v>55.994554174523152</v>
      </c>
      <c r="S21" s="61" t="str">
        <f t="shared" si="4"/>
        <v>NON VERIFICATO</v>
      </c>
      <c r="U21" s="96">
        <f t="shared" si="5"/>
        <v>9.4277500746967906</v>
      </c>
      <c r="V21" s="95" t="s">
        <v>52</v>
      </c>
      <c r="W21" s="96">
        <f t="shared" si="6"/>
        <v>114.39199388925722</v>
      </c>
      <c r="X21" s="95" t="s">
        <v>52</v>
      </c>
      <c r="Y21" s="96">
        <f t="shared" si="7"/>
        <v>60.911845650170072</v>
      </c>
      <c r="Z21" s="95" t="s">
        <v>52</v>
      </c>
    </row>
    <row r="22" spans="1:26" x14ac:dyDescent="0.25">
      <c r="A22" s="5" t="s">
        <v>125</v>
      </c>
      <c r="B22" s="5" t="s">
        <v>94</v>
      </c>
      <c r="C22" s="5" t="s">
        <v>108</v>
      </c>
      <c r="D22" s="96">
        <v>57.025599999999997</v>
      </c>
      <c r="E22" s="96">
        <v>162.94720000000001</v>
      </c>
      <c r="F22" s="96">
        <v>13.747200000000001</v>
      </c>
      <c r="G22" s="96">
        <v>7.2176800000000005</v>
      </c>
      <c r="H22" s="96">
        <v>12.231120000000001</v>
      </c>
      <c r="I22" s="96">
        <v>44.99344</v>
      </c>
      <c r="J22" s="5">
        <f>VLOOKUP(A22,'Caratteristiche Fasce'!$A$4:$C$24,2,)</f>
        <v>1.26</v>
      </c>
      <c r="K22" s="5">
        <f>VLOOKUP(A22,'Caratteristiche Fasce'!$A$4:$C$24,3,)</f>
        <v>0.8</v>
      </c>
      <c r="L22" s="5">
        <f>VLOOKUP(A22,'Caratteristiche Fasce'!$A$4:$D$24,4,)</f>
        <v>1</v>
      </c>
      <c r="M22" s="38">
        <f>L22*K22*'Caratteristiche Materiale'!$N$5</f>
        <v>8.6666666666666696</v>
      </c>
      <c r="N22" s="61" t="str">
        <f t="shared" si="0"/>
        <v>NON VERIFICATO</v>
      </c>
      <c r="O22" s="29">
        <f t="shared" si="1"/>
        <v>71.281999999999996</v>
      </c>
      <c r="P22" s="22">
        <f>L22^2*K22*ABS(O22)/2*(1-ABS(O22)/(0.85*'Caratteristiche Materiale'!$N$4))</f>
        <v>24.413742367193279</v>
      </c>
      <c r="Q22" s="61" t="str">
        <f t="shared" si="2"/>
        <v>NON VERIFICATO</v>
      </c>
      <c r="R22" s="22">
        <f t="shared" si="3"/>
        <v>38.751972011417905</v>
      </c>
      <c r="S22" s="61" t="str">
        <f t="shared" si="4"/>
        <v>NON VERIFICATO</v>
      </c>
      <c r="U22" s="96">
        <f t="shared" si="5"/>
        <v>5.3186962811675622</v>
      </c>
      <c r="V22" s="95" t="s">
        <v>52</v>
      </c>
      <c r="W22" s="96">
        <f t="shared" si="6"/>
        <v>54.260670815997358</v>
      </c>
      <c r="X22" s="95" t="s">
        <v>52</v>
      </c>
      <c r="Y22" s="96">
        <f t="shared" si="7"/>
        <v>23.781919549042822</v>
      </c>
      <c r="Z22" s="95" t="s">
        <v>52</v>
      </c>
    </row>
    <row r="23" spans="1:26" x14ac:dyDescent="0.25">
      <c r="A23" s="5" t="s">
        <v>125</v>
      </c>
      <c r="B23" s="5" t="s">
        <v>95</v>
      </c>
      <c r="C23" s="5" t="s">
        <v>108</v>
      </c>
      <c r="D23" s="96">
        <v>57.025599999999997</v>
      </c>
      <c r="E23" s="96">
        <v>162.94720000000001</v>
      </c>
      <c r="F23" s="96">
        <v>13.747200000000001</v>
      </c>
      <c r="G23" s="96">
        <v>7.2176800000000005</v>
      </c>
      <c r="H23" s="96">
        <v>12.231120000000001</v>
      </c>
      <c r="I23" s="96">
        <v>44.99344</v>
      </c>
      <c r="J23" s="5">
        <f>VLOOKUP(A23,'Caratteristiche Fasce'!$A$4:$C$24,2,)</f>
        <v>1.26</v>
      </c>
      <c r="K23" s="5">
        <f>VLOOKUP(A23,'Caratteristiche Fasce'!$A$4:$C$24,3,)</f>
        <v>0.8</v>
      </c>
      <c r="L23" s="5">
        <f>VLOOKUP(A23,'Caratteristiche Fasce'!$A$4:$D$24,4,)</f>
        <v>1</v>
      </c>
      <c r="M23" s="38">
        <f>L23*K23*'Caratteristiche Materiale'!$N$5</f>
        <v>8.6666666666666696</v>
      </c>
      <c r="N23" s="61" t="str">
        <f t="shared" si="0"/>
        <v>NON VERIFICATO</v>
      </c>
      <c r="O23" s="29">
        <f t="shared" si="1"/>
        <v>71.281999999999996</v>
      </c>
      <c r="P23" s="22">
        <f>L23^2*K23*ABS(O23)/2*(1-ABS(O23)/(0.85*'Caratteristiche Materiale'!$N$4))</f>
        <v>24.413742367193279</v>
      </c>
      <c r="Q23" s="61" t="str">
        <f t="shared" si="2"/>
        <v>NON VERIFICATO</v>
      </c>
      <c r="R23" s="22">
        <f t="shared" si="3"/>
        <v>38.751972011417905</v>
      </c>
      <c r="S23" s="61" t="str">
        <f t="shared" si="4"/>
        <v>NON VERIFICATO</v>
      </c>
      <c r="U23" s="96">
        <f t="shared" si="5"/>
        <v>5.3186962811675622</v>
      </c>
      <c r="V23" s="95" t="s">
        <v>52</v>
      </c>
      <c r="W23" s="96">
        <f t="shared" si="6"/>
        <v>54.260670815997358</v>
      </c>
      <c r="X23" s="95" t="s">
        <v>52</v>
      </c>
      <c r="Y23" s="96">
        <f t="shared" si="7"/>
        <v>23.781919549042822</v>
      </c>
      <c r="Z23" s="95" t="s">
        <v>52</v>
      </c>
    </row>
    <row r="24" spans="1:26" x14ac:dyDescent="0.25">
      <c r="A24" s="5" t="s">
        <v>125</v>
      </c>
      <c r="B24" s="5" t="s">
        <v>96</v>
      </c>
      <c r="C24" s="5" t="s">
        <v>108</v>
      </c>
      <c r="D24" s="96">
        <v>57.025599999999997</v>
      </c>
      <c r="E24" s="96">
        <v>162.94720000000001</v>
      </c>
      <c r="F24" s="96">
        <v>13.747200000000001</v>
      </c>
      <c r="G24" s="96">
        <v>7.2176800000000005</v>
      </c>
      <c r="H24" s="96">
        <v>12.231120000000001</v>
      </c>
      <c r="I24" s="96">
        <v>44.99344</v>
      </c>
      <c r="J24" s="5">
        <f>VLOOKUP(A24,'Caratteristiche Fasce'!$A$4:$C$24,2,)</f>
        <v>1.26</v>
      </c>
      <c r="K24" s="5">
        <f>VLOOKUP(A24,'Caratteristiche Fasce'!$A$4:$C$24,3,)</f>
        <v>0.8</v>
      </c>
      <c r="L24" s="5">
        <f>VLOOKUP(A24,'Caratteristiche Fasce'!$A$4:$D$24,4,)</f>
        <v>1</v>
      </c>
      <c r="M24" s="38">
        <f>L24*K24*'Caratteristiche Materiale'!$N$5</f>
        <v>8.6666666666666696</v>
      </c>
      <c r="N24" s="61" t="str">
        <f t="shared" si="0"/>
        <v>NON VERIFICATO</v>
      </c>
      <c r="O24" s="29">
        <f t="shared" si="1"/>
        <v>71.281999999999996</v>
      </c>
      <c r="P24" s="22">
        <f>L24^2*K24*ABS(O24)/2*(1-ABS(O24)/(0.85*'Caratteristiche Materiale'!$N$4))</f>
        <v>24.413742367193279</v>
      </c>
      <c r="Q24" s="61" t="str">
        <f t="shared" si="2"/>
        <v>NON VERIFICATO</v>
      </c>
      <c r="R24" s="22">
        <f t="shared" si="3"/>
        <v>38.751972011417905</v>
      </c>
      <c r="S24" s="61" t="str">
        <f t="shared" si="4"/>
        <v>NON VERIFICATO</v>
      </c>
      <c r="U24" s="96">
        <f t="shared" si="5"/>
        <v>5.3186962811675622</v>
      </c>
      <c r="V24" s="95" t="s">
        <v>52</v>
      </c>
      <c r="W24" s="96">
        <f t="shared" si="6"/>
        <v>54.260670815997358</v>
      </c>
      <c r="X24" s="95" t="s">
        <v>52</v>
      </c>
      <c r="Y24" s="96">
        <f t="shared" si="7"/>
        <v>23.781919549042822</v>
      </c>
      <c r="Z24" s="95" t="s">
        <v>52</v>
      </c>
    </row>
    <row r="25" spans="1:26" x14ac:dyDescent="0.25">
      <c r="A25" s="5" t="s">
        <v>125</v>
      </c>
      <c r="B25" s="5" t="s">
        <v>97</v>
      </c>
      <c r="C25" s="5" t="s">
        <v>108</v>
      </c>
      <c r="D25" s="96">
        <v>91.796800000000005</v>
      </c>
      <c r="E25" s="96">
        <v>91.927200000000013</v>
      </c>
      <c r="F25" s="96">
        <v>24.5136</v>
      </c>
      <c r="G25" s="96">
        <v>14.4772</v>
      </c>
      <c r="H25" s="96">
        <v>18.591200000000001</v>
      </c>
      <c r="I25" s="96">
        <v>30.83832</v>
      </c>
      <c r="J25" s="5">
        <f>VLOOKUP(A25,'Caratteristiche Fasce'!$A$4:$C$24,2,)</f>
        <v>1.26</v>
      </c>
      <c r="K25" s="5">
        <f>VLOOKUP(A25,'Caratteristiche Fasce'!$A$4:$C$24,3,)</f>
        <v>0.8</v>
      </c>
      <c r="L25" s="5">
        <f>VLOOKUP(A25,'Caratteristiche Fasce'!$A$4:$D$24,4,)</f>
        <v>1</v>
      </c>
      <c r="M25" s="38">
        <f>L25*K25*'Caratteristiche Materiale'!$N$5</f>
        <v>8.6666666666666696</v>
      </c>
      <c r="N25" s="61" t="str">
        <f t="shared" si="0"/>
        <v>NON VERIFICATO</v>
      </c>
      <c r="O25" s="29">
        <f t="shared" si="1"/>
        <v>114.746</v>
      </c>
      <c r="P25" s="22">
        <f>L25^2*K25*ABS(O25)/2*(1-ABS(O25)/(0.85*'Caratteristiche Materiale'!$N$4))</f>
        <v>35.276569129949586</v>
      </c>
      <c r="Q25" s="61" t="str">
        <f t="shared" si="2"/>
        <v>verificato</v>
      </c>
      <c r="R25" s="22">
        <f t="shared" si="3"/>
        <v>55.994554174523152</v>
      </c>
      <c r="S25" s="61" t="str">
        <f t="shared" si="4"/>
        <v>NON VERIFICATO</v>
      </c>
      <c r="U25" s="96">
        <f t="shared" si="5"/>
        <v>9.4277500746967906</v>
      </c>
      <c r="V25" s="95" t="s">
        <v>52</v>
      </c>
      <c r="W25" s="96">
        <f t="shared" si="6"/>
        <v>114.39199388925722</v>
      </c>
      <c r="X25" s="95" t="s">
        <v>52</v>
      </c>
      <c r="Y25" s="96">
        <f t="shared" si="7"/>
        <v>60.911845650170072</v>
      </c>
      <c r="Z25" s="95" t="s">
        <v>52</v>
      </c>
    </row>
    <row r="26" spans="1:26" x14ac:dyDescent="0.25">
      <c r="A26" s="5" t="s">
        <v>125</v>
      </c>
      <c r="B26" s="5" t="s">
        <v>98</v>
      </c>
      <c r="C26" s="5" t="s">
        <v>108</v>
      </c>
      <c r="D26" s="96">
        <v>91.796800000000005</v>
      </c>
      <c r="E26" s="96">
        <v>91.927200000000013</v>
      </c>
      <c r="F26" s="96">
        <v>24.5136</v>
      </c>
      <c r="G26" s="96">
        <v>14.4772</v>
      </c>
      <c r="H26" s="96">
        <v>18.591200000000001</v>
      </c>
      <c r="I26" s="96">
        <v>30.83832</v>
      </c>
      <c r="J26" s="5">
        <f>VLOOKUP(A26,'Caratteristiche Fasce'!$A$4:$C$24,2,)</f>
        <v>1.26</v>
      </c>
      <c r="K26" s="5">
        <f>VLOOKUP(A26,'Caratteristiche Fasce'!$A$4:$C$24,3,)</f>
        <v>0.8</v>
      </c>
      <c r="L26" s="5">
        <f>VLOOKUP(A26,'Caratteristiche Fasce'!$A$4:$D$24,4,)</f>
        <v>1</v>
      </c>
      <c r="M26" s="38">
        <f>L26*K26*'Caratteristiche Materiale'!$N$5</f>
        <v>8.6666666666666696</v>
      </c>
      <c r="N26" s="61" t="str">
        <f t="shared" si="0"/>
        <v>NON VERIFICATO</v>
      </c>
      <c r="O26" s="29">
        <f t="shared" si="1"/>
        <v>114.746</v>
      </c>
      <c r="P26" s="22">
        <f>L26^2*K26*ABS(O26)/2*(1-ABS(O26)/(0.85*'Caratteristiche Materiale'!$N$4))</f>
        <v>35.276569129949586</v>
      </c>
      <c r="Q26" s="61" t="str">
        <f t="shared" si="2"/>
        <v>verificato</v>
      </c>
      <c r="R26" s="22">
        <f t="shared" si="3"/>
        <v>55.994554174523152</v>
      </c>
      <c r="S26" s="61" t="str">
        <f t="shared" si="4"/>
        <v>NON VERIFICATO</v>
      </c>
      <c r="U26" s="96">
        <f t="shared" si="5"/>
        <v>9.4277500746967906</v>
      </c>
      <c r="V26" s="95" t="s">
        <v>52</v>
      </c>
      <c r="W26" s="96">
        <f t="shared" si="6"/>
        <v>114.39199388925722</v>
      </c>
      <c r="X26" s="95" t="s">
        <v>52</v>
      </c>
      <c r="Y26" s="96">
        <f t="shared" si="7"/>
        <v>60.911845650170072</v>
      </c>
      <c r="Z26" s="95" t="s">
        <v>52</v>
      </c>
    </row>
    <row r="27" spans="1:26" x14ac:dyDescent="0.25">
      <c r="A27" s="5" t="s">
        <v>125</v>
      </c>
      <c r="B27" s="5" t="s">
        <v>99</v>
      </c>
      <c r="C27" s="5" t="s">
        <v>108</v>
      </c>
      <c r="D27" s="96">
        <v>91.796800000000005</v>
      </c>
      <c r="E27" s="96">
        <v>91.927200000000013</v>
      </c>
      <c r="F27" s="96">
        <v>24.5136</v>
      </c>
      <c r="G27" s="96">
        <v>14.4772</v>
      </c>
      <c r="H27" s="96">
        <v>18.591200000000001</v>
      </c>
      <c r="I27" s="96">
        <v>30.83832</v>
      </c>
      <c r="J27" s="5">
        <f>VLOOKUP(A27,'Caratteristiche Fasce'!$A$4:$C$24,2,)</f>
        <v>1.26</v>
      </c>
      <c r="K27" s="5">
        <f>VLOOKUP(A27,'Caratteristiche Fasce'!$A$4:$C$24,3,)</f>
        <v>0.8</v>
      </c>
      <c r="L27" s="5">
        <f>VLOOKUP(A27,'Caratteristiche Fasce'!$A$4:$D$24,4,)</f>
        <v>1</v>
      </c>
      <c r="M27" s="38">
        <f>L27*K27*'Caratteristiche Materiale'!$N$5</f>
        <v>8.6666666666666696</v>
      </c>
      <c r="N27" s="61" t="str">
        <f t="shared" si="0"/>
        <v>NON VERIFICATO</v>
      </c>
      <c r="O27" s="29">
        <f t="shared" si="1"/>
        <v>114.746</v>
      </c>
      <c r="P27" s="22">
        <f>L27^2*K27*ABS(O27)/2*(1-ABS(O27)/(0.85*'Caratteristiche Materiale'!$N$4))</f>
        <v>35.276569129949586</v>
      </c>
      <c r="Q27" s="61" t="str">
        <f t="shared" si="2"/>
        <v>verificato</v>
      </c>
      <c r="R27" s="22">
        <f t="shared" si="3"/>
        <v>55.994554174523152</v>
      </c>
      <c r="S27" s="61" t="str">
        <f t="shared" si="4"/>
        <v>NON VERIFICATO</v>
      </c>
      <c r="U27" s="96">
        <f t="shared" si="5"/>
        <v>9.4277500746967906</v>
      </c>
      <c r="V27" s="95" t="s">
        <v>52</v>
      </c>
      <c r="W27" s="96">
        <f t="shared" si="6"/>
        <v>114.39199388925722</v>
      </c>
      <c r="X27" s="95" t="s">
        <v>52</v>
      </c>
      <c r="Y27" s="96">
        <f t="shared" si="7"/>
        <v>60.911845650170072</v>
      </c>
      <c r="Z27" s="95" t="s">
        <v>52</v>
      </c>
    </row>
    <row r="28" spans="1:26" x14ac:dyDescent="0.25">
      <c r="A28" s="5" t="s">
        <v>126</v>
      </c>
      <c r="B28" s="5" t="s">
        <v>92</v>
      </c>
      <c r="C28" s="5" t="s">
        <v>108</v>
      </c>
      <c r="D28" s="96">
        <v>86.075199999999995</v>
      </c>
      <c r="E28" s="96">
        <v>213.04319999999998</v>
      </c>
      <c r="F28" s="96">
        <v>14.2112</v>
      </c>
      <c r="G28" s="96">
        <v>10.122960000000001</v>
      </c>
      <c r="H28" s="96">
        <v>10.469360000000002</v>
      </c>
      <c r="I28" s="96">
        <v>45.176720000000003</v>
      </c>
      <c r="J28" s="5">
        <f>VLOOKUP(A28,'Caratteristiche Fasce'!$A$4:$C$24,2,)</f>
        <v>1.42</v>
      </c>
      <c r="K28" s="5">
        <f>VLOOKUP(A28,'Caratteristiche Fasce'!$A$4:$C$24,3,)</f>
        <v>0.8</v>
      </c>
      <c r="L28" s="5">
        <f>VLOOKUP(A28,'Caratteristiche Fasce'!$A$4:$D$24,4,)</f>
        <v>1</v>
      </c>
      <c r="M28" s="38">
        <f>L28*K28*'Caratteristiche Materiale'!$N$5</f>
        <v>8.6666666666666696</v>
      </c>
      <c r="N28" s="61" t="str">
        <f t="shared" si="0"/>
        <v>NON VERIFICATO</v>
      </c>
      <c r="O28" s="29">
        <f t="shared" si="1"/>
        <v>107.59399999999999</v>
      </c>
      <c r="P28" s="22">
        <f>L28^2*K28*ABS(O28)/2*(1-ABS(O28)/(0.85*'Caratteristiche Materiale'!$N$4))</f>
        <v>33.698599930621846</v>
      </c>
      <c r="Q28" s="61" t="str">
        <f t="shared" si="2"/>
        <v>NON VERIFICATO</v>
      </c>
      <c r="R28" s="22">
        <f t="shared" si="3"/>
        <v>47.462816803692746</v>
      </c>
      <c r="S28" s="61" t="str">
        <f t="shared" si="4"/>
        <v>NON VERIFICATO</v>
      </c>
      <c r="U28" s="96">
        <f t="shared" si="5"/>
        <v>4.068032524232958</v>
      </c>
      <c r="V28" s="95" t="s">
        <v>52</v>
      </c>
      <c r="W28" s="96">
        <f t="shared" si="6"/>
        <v>74.592843240106504</v>
      </c>
      <c r="X28" s="95" t="s">
        <v>52</v>
      </c>
      <c r="Y28" s="96">
        <f t="shared" si="7"/>
        <v>22.278494128746072</v>
      </c>
      <c r="Z28" s="95" t="s">
        <v>52</v>
      </c>
    </row>
    <row r="29" spans="1:26" x14ac:dyDescent="0.25">
      <c r="A29" s="5" t="s">
        <v>126</v>
      </c>
      <c r="B29" s="5" t="s">
        <v>93</v>
      </c>
      <c r="C29" s="5" t="s">
        <v>108</v>
      </c>
      <c r="D29" s="96">
        <v>142.06479999999999</v>
      </c>
      <c r="E29" s="96">
        <v>138.4512</v>
      </c>
      <c r="F29" s="96">
        <v>23.952000000000002</v>
      </c>
      <c r="G29" s="96">
        <v>19.897760000000002</v>
      </c>
      <c r="H29" s="96">
        <v>13.273840000000002</v>
      </c>
      <c r="I29" s="96">
        <v>30.111440000000002</v>
      </c>
      <c r="J29" s="5">
        <f>VLOOKUP(A29,'Caratteristiche Fasce'!$A$4:$C$24,2,)</f>
        <v>1.42</v>
      </c>
      <c r="K29" s="5">
        <f>VLOOKUP(A29,'Caratteristiche Fasce'!$A$4:$C$24,3,)</f>
        <v>0.8</v>
      </c>
      <c r="L29" s="5">
        <f>VLOOKUP(A29,'Caratteristiche Fasce'!$A$4:$D$24,4,)</f>
        <v>1</v>
      </c>
      <c r="M29" s="38">
        <f>L29*K29*'Caratteristiche Materiale'!$N$5</f>
        <v>8.6666666666666696</v>
      </c>
      <c r="N29" s="61" t="str">
        <f t="shared" si="0"/>
        <v>NON VERIFICATO</v>
      </c>
      <c r="O29" s="29">
        <f t="shared" si="1"/>
        <v>177.58099999999999</v>
      </c>
      <c r="P29" s="22">
        <f>L29^2*K29*ABS(O29)/2*(1-ABS(O29)/(0.85*'Caratteristiche Materiale'!$N$4))</f>
        <v>45.592390673478988</v>
      </c>
      <c r="Q29" s="61" t="str">
        <f t="shared" si="2"/>
        <v>verificato</v>
      </c>
      <c r="R29" s="22">
        <f t="shared" si="3"/>
        <v>64.214634751378853</v>
      </c>
      <c r="S29" s="61" t="str">
        <f t="shared" si="4"/>
        <v>NON VERIFICATO</v>
      </c>
      <c r="U29" s="96">
        <f t="shared" si="5"/>
        <v>6.2597266521826249</v>
      </c>
      <c r="V29" s="95" t="s">
        <v>52</v>
      </c>
      <c r="W29" s="96">
        <f t="shared" si="6"/>
        <v>151.41218976401987</v>
      </c>
      <c r="X29" s="95" t="s">
        <v>52</v>
      </c>
      <c r="Y29" s="96">
        <f t="shared" si="7"/>
        <v>46.380699301543686</v>
      </c>
      <c r="Z29" s="95" t="s">
        <v>52</v>
      </c>
    </row>
    <row r="30" spans="1:26" x14ac:dyDescent="0.25">
      <c r="A30" s="5" t="s">
        <v>126</v>
      </c>
      <c r="B30" s="5" t="s">
        <v>94</v>
      </c>
      <c r="C30" s="5" t="s">
        <v>108</v>
      </c>
      <c r="D30" s="96">
        <v>86.075199999999995</v>
      </c>
      <c r="E30" s="96">
        <v>213.04319999999998</v>
      </c>
      <c r="F30" s="96">
        <v>14.2112</v>
      </c>
      <c r="G30" s="96">
        <v>10.122960000000001</v>
      </c>
      <c r="H30" s="96">
        <v>10.469360000000002</v>
      </c>
      <c r="I30" s="96">
        <v>45.176720000000003</v>
      </c>
      <c r="J30" s="5">
        <f>VLOOKUP(A30,'Caratteristiche Fasce'!$A$4:$C$24,2,)</f>
        <v>1.42</v>
      </c>
      <c r="K30" s="5">
        <f>VLOOKUP(A30,'Caratteristiche Fasce'!$A$4:$C$24,3,)</f>
        <v>0.8</v>
      </c>
      <c r="L30" s="5">
        <f>VLOOKUP(A30,'Caratteristiche Fasce'!$A$4:$D$24,4,)</f>
        <v>1</v>
      </c>
      <c r="M30" s="38">
        <f>L30*K30*'Caratteristiche Materiale'!$N$5</f>
        <v>8.6666666666666696</v>
      </c>
      <c r="N30" s="61" t="str">
        <f t="shared" si="0"/>
        <v>NON VERIFICATO</v>
      </c>
      <c r="O30" s="29">
        <f t="shared" si="1"/>
        <v>107.59399999999999</v>
      </c>
      <c r="P30" s="22">
        <f>L30^2*K30*ABS(O30)/2*(1-ABS(O30)/(0.85*'Caratteristiche Materiale'!$N$4))</f>
        <v>33.698599930621846</v>
      </c>
      <c r="Q30" s="61" t="str">
        <f t="shared" si="2"/>
        <v>NON VERIFICATO</v>
      </c>
      <c r="R30" s="22">
        <f t="shared" si="3"/>
        <v>47.462816803692746</v>
      </c>
      <c r="S30" s="61" t="str">
        <f t="shared" si="4"/>
        <v>NON VERIFICATO</v>
      </c>
      <c r="U30" s="96">
        <f t="shared" si="5"/>
        <v>4.068032524232958</v>
      </c>
      <c r="V30" s="95" t="s">
        <v>52</v>
      </c>
      <c r="W30" s="96">
        <f t="shared" si="6"/>
        <v>74.592843240106504</v>
      </c>
      <c r="X30" s="95" t="s">
        <v>52</v>
      </c>
      <c r="Y30" s="96">
        <f t="shared" si="7"/>
        <v>22.278494128746072</v>
      </c>
      <c r="Z30" s="95" t="s">
        <v>52</v>
      </c>
    </row>
    <row r="31" spans="1:26" x14ac:dyDescent="0.25">
      <c r="A31" s="5" t="s">
        <v>126</v>
      </c>
      <c r="B31" s="5" t="s">
        <v>95</v>
      </c>
      <c r="C31" s="5" t="s">
        <v>108</v>
      </c>
      <c r="D31" s="96">
        <v>86.075199999999995</v>
      </c>
      <c r="E31" s="96">
        <v>213.04319999999998</v>
      </c>
      <c r="F31" s="96">
        <v>14.2112</v>
      </c>
      <c r="G31" s="96">
        <v>10.122960000000001</v>
      </c>
      <c r="H31" s="96">
        <v>10.469360000000002</v>
      </c>
      <c r="I31" s="96">
        <v>45.176720000000003</v>
      </c>
      <c r="J31" s="5">
        <f>VLOOKUP(A31,'Caratteristiche Fasce'!$A$4:$C$24,2,)</f>
        <v>1.42</v>
      </c>
      <c r="K31" s="5">
        <f>VLOOKUP(A31,'Caratteristiche Fasce'!$A$4:$C$24,3,)</f>
        <v>0.8</v>
      </c>
      <c r="L31" s="5">
        <f>VLOOKUP(A31,'Caratteristiche Fasce'!$A$4:$D$24,4,)</f>
        <v>1</v>
      </c>
      <c r="M31" s="38">
        <f>L31*K31*'Caratteristiche Materiale'!$N$5</f>
        <v>8.6666666666666696</v>
      </c>
      <c r="N31" s="61" t="str">
        <f t="shared" si="0"/>
        <v>NON VERIFICATO</v>
      </c>
      <c r="O31" s="29">
        <f t="shared" si="1"/>
        <v>107.59399999999999</v>
      </c>
      <c r="P31" s="22">
        <f>L31^2*K31*ABS(O31)/2*(1-ABS(O31)/(0.85*'Caratteristiche Materiale'!$N$4))</f>
        <v>33.698599930621846</v>
      </c>
      <c r="Q31" s="61" t="str">
        <f t="shared" si="2"/>
        <v>NON VERIFICATO</v>
      </c>
      <c r="R31" s="22">
        <f t="shared" si="3"/>
        <v>47.462816803692746</v>
      </c>
      <c r="S31" s="61" t="str">
        <f t="shared" si="4"/>
        <v>NON VERIFICATO</v>
      </c>
      <c r="U31" s="96">
        <f t="shared" si="5"/>
        <v>4.068032524232958</v>
      </c>
      <c r="V31" s="95" t="s">
        <v>52</v>
      </c>
      <c r="W31" s="96">
        <f t="shared" si="6"/>
        <v>74.592843240106504</v>
      </c>
      <c r="X31" s="95" t="s">
        <v>52</v>
      </c>
      <c r="Y31" s="96">
        <f t="shared" si="7"/>
        <v>22.278494128746072</v>
      </c>
      <c r="Z31" s="95" t="s">
        <v>52</v>
      </c>
    </row>
    <row r="32" spans="1:26" x14ac:dyDescent="0.25">
      <c r="A32" s="5" t="s">
        <v>126</v>
      </c>
      <c r="B32" s="5" t="s">
        <v>96</v>
      </c>
      <c r="C32" s="5" t="s">
        <v>108</v>
      </c>
      <c r="D32" s="96">
        <v>86.075199999999995</v>
      </c>
      <c r="E32" s="96">
        <v>213.04319999999998</v>
      </c>
      <c r="F32" s="96">
        <v>14.2112</v>
      </c>
      <c r="G32" s="96">
        <v>10.122960000000001</v>
      </c>
      <c r="H32" s="96">
        <v>10.469360000000002</v>
      </c>
      <c r="I32" s="96">
        <v>45.176720000000003</v>
      </c>
      <c r="J32" s="5">
        <f>VLOOKUP(A32,'Caratteristiche Fasce'!$A$4:$C$24,2,)</f>
        <v>1.42</v>
      </c>
      <c r="K32" s="5">
        <f>VLOOKUP(A32,'Caratteristiche Fasce'!$A$4:$C$24,3,)</f>
        <v>0.8</v>
      </c>
      <c r="L32" s="5">
        <f>VLOOKUP(A32,'Caratteristiche Fasce'!$A$4:$D$24,4,)</f>
        <v>1</v>
      </c>
      <c r="M32" s="38">
        <f>L32*K32*'Caratteristiche Materiale'!$N$5</f>
        <v>8.6666666666666696</v>
      </c>
      <c r="N32" s="61" t="str">
        <f t="shared" si="0"/>
        <v>NON VERIFICATO</v>
      </c>
      <c r="O32" s="29">
        <f t="shared" si="1"/>
        <v>107.59399999999999</v>
      </c>
      <c r="P32" s="22">
        <f>L32^2*K32*ABS(O32)/2*(1-ABS(O32)/(0.85*'Caratteristiche Materiale'!$N$4))</f>
        <v>33.698599930621846</v>
      </c>
      <c r="Q32" s="61" t="str">
        <f t="shared" si="2"/>
        <v>NON VERIFICATO</v>
      </c>
      <c r="R32" s="22">
        <f t="shared" si="3"/>
        <v>47.462816803692746</v>
      </c>
      <c r="S32" s="61" t="str">
        <f t="shared" si="4"/>
        <v>NON VERIFICATO</v>
      </c>
      <c r="U32" s="96">
        <f t="shared" si="5"/>
        <v>4.068032524232958</v>
      </c>
      <c r="V32" s="95" t="s">
        <v>52</v>
      </c>
      <c r="W32" s="96">
        <f t="shared" si="6"/>
        <v>74.592843240106504</v>
      </c>
      <c r="X32" s="95" t="s">
        <v>52</v>
      </c>
      <c r="Y32" s="96">
        <f t="shared" si="7"/>
        <v>22.278494128746072</v>
      </c>
      <c r="Z32" s="95" t="s">
        <v>52</v>
      </c>
    </row>
    <row r="33" spans="1:26" x14ac:dyDescent="0.25">
      <c r="A33" s="5" t="s">
        <v>126</v>
      </c>
      <c r="B33" s="5" t="s">
        <v>97</v>
      </c>
      <c r="C33" s="5" t="s">
        <v>108</v>
      </c>
      <c r="D33" s="96">
        <v>142.06479999999999</v>
      </c>
      <c r="E33" s="96">
        <v>138.4512</v>
      </c>
      <c r="F33" s="96">
        <v>23.952000000000002</v>
      </c>
      <c r="G33" s="96">
        <v>19.897760000000002</v>
      </c>
      <c r="H33" s="96">
        <v>13.273840000000002</v>
      </c>
      <c r="I33" s="96">
        <v>30.111440000000002</v>
      </c>
      <c r="J33" s="5">
        <f>VLOOKUP(A33,'Caratteristiche Fasce'!$A$4:$C$24,2,)</f>
        <v>1.42</v>
      </c>
      <c r="K33" s="5">
        <f>VLOOKUP(A33,'Caratteristiche Fasce'!$A$4:$C$24,3,)</f>
        <v>0.8</v>
      </c>
      <c r="L33" s="5">
        <f>VLOOKUP(A33,'Caratteristiche Fasce'!$A$4:$D$24,4,)</f>
        <v>1</v>
      </c>
      <c r="M33" s="38">
        <f>L33*K33*'Caratteristiche Materiale'!$N$5</f>
        <v>8.6666666666666696</v>
      </c>
      <c r="N33" s="61" t="str">
        <f t="shared" si="0"/>
        <v>NON VERIFICATO</v>
      </c>
      <c r="O33" s="29">
        <f t="shared" si="1"/>
        <v>177.58099999999999</v>
      </c>
      <c r="P33" s="22">
        <f>L33^2*K33*ABS(O33)/2*(1-ABS(O33)/(0.85*'Caratteristiche Materiale'!$N$4))</f>
        <v>45.592390673478988</v>
      </c>
      <c r="Q33" s="61" t="str">
        <f t="shared" si="2"/>
        <v>verificato</v>
      </c>
      <c r="R33" s="22">
        <f t="shared" si="3"/>
        <v>64.214634751378853</v>
      </c>
      <c r="S33" s="61" t="str">
        <f t="shared" si="4"/>
        <v>NON VERIFICATO</v>
      </c>
      <c r="U33" s="96">
        <f t="shared" si="5"/>
        <v>6.2597266521826249</v>
      </c>
      <c r="V33" s="95" t="s">
        <v>52</v>
      </c>
      <c r="W33" s="96">
        <f t="shared" si="6"/>
        <v>151.41218976401987</v>
      </c>
      <c r="X33" s="95" t="s">
        <v>52</v>
      </c>
      <c r="Y33" s="96">
        <f t="shared" si="7"/>
        <v>46.380699301543686</v>
      </c>
      <c r="Z33" s="95" t="s">
        <v>52</v>
      </c>
    </row>
    <row r="34" spans="1:26" x14ac:dyDescent="0.25">
      <c r="A34" s="5" t="s">
        <v>126</v>
      </c>
      <c r="B34" s="5" t="s">
        <v>98</v>
      </c>
      <c r="C34" s="5" t="s">
        <v>108</v>
      </c>
      <c r="D34" s="96">
        <v>142.06479999999999</v>
      </c>
      <c r="E34" s="96">
        <v>138.4512</v>
      </c>
      <c r="F34" s="96">
        <v>23.952000000000002</v>
      </c>
      <c r="G34" s="96">
        <v>19.897760000000002</v>
      </c>
      <c r="H34" s="96">
        <v>13.273840000000002</v>
      </c>
      <c r="I34" s="96">
        <v>30.111440000000002</v>
      </c>
      <c r="J34" s="5">
        <f>VLOOKUP(A34,'Caratteristiche Fasce'!$A$4:$C$24,2,)</f>
        <v>1.42</v>
      </c>
      <c r="K34" s="5">
        <f>VLOOKUP(A34,'Caratteristiche Fasce'!$A$4:$C$24,3,)</f>
        <v>0.8</v>
      </c>
      <c r="L34" s="5">
        <f>VLOOKUP(A34,'Caratteristiche Fasce'!$A$4:$D$24,4,)</f>
        <v>1</v>
      </c>
      <c r="M34" s="38">
        <f>L34*K34*'Caratteristiche Materiale'!$N$5</f>
        <v>8.6666666666666696</v>
      </c>
      <c r="N34" s="61" t="str">
        <f t="shared" si="0"/>
        <v>NON VERIFICATO</v>
      </c>
      <c r="O34" s="29">
        <f t="shared" si="1"/>
        <v>177.58099999999999</v>
      </c>
      <c r="P34" s="22">
        <f>L34^2*K34*ABS(O34)/2*(1-ABS(O34)/(0.85*'Caratteristiche Materiale'!$N$4))</f>
        <v>45.592390673478988</v>
      </c>
      <c r="Q34" s="61" t="str">
        <f t="shared" si="2"/>
        <v>verificato</v>
      </c>
      <c r="R34" s="22">
        <f t="shared" si="3"/>
        <v>64.214634751378853</v>
      </c>
      <c r="S34" s="61" t="str">
        <f t="shared" si="4"/>
        <v>NON VERIFICATO</v>
      </c>
      <c r="U34" s="96">
        <f t="shared" si="5"/>
        <v>6.2597266521826249</v>
      </c>
      <c r="V34" s="95" t="s">
        <v>52</v>
      </c>
      <c r="W34" s="96">
        <f t="shared" si="6"/>
        <v>151.41218976401987</v>
      </c>
      <c r="X34" s="95" t="s">
        <v>52</v>
      </c>
      <c r="Y34" s="96">
        <f t="shared" si="7"/>
        <v>46.380699301543686</v>
      </c>
      <c r="Z34" s="95" t="s">
        <v>52</v>
      </c>
    </row>
    <row r="35" spans="1:26" x14ac:dyDescent="0.25">
      <c r="A35" s="5" t="s">
        <v>126</v>
      </c>
      <c r="B35" s="5" t="s">
        <v>99</v>
      </c>
      <c r="C35" s="5" t="s">
        <v>108</v>
      </c>
      <c r="D35" s="96">
        <v>142.06479999999999</v>
      </c>
      <c r="E35" s="96">
        <v>138.4512</v>
      </c>
      <c r="F35" s="96">
        <v>23.952000000000002</v>
      </c>
      <c r="G35" s="96">
        <v>19.897760000000002</v>
      </c>
      <c r="H35" s="96">
        <v>13.273840000000002</v>
      </c>
      <c r="I35" s="96">
        <v>30.111440000000002</v>
      </c>
      <c r="J35" s="5">
        <f>VLOOKUP(A35,'Caratteristiche Fasce'!$A$4:$C$24,2,)</f>
        <v>1.42</v>
      </c>
      <c r="K35" s="5">
        <f>VLOOKUP(A35,'Caratteristiche Fasce'!$A$4:$C$24,3,)</f>
        <v>0.8</v>
      </c>
      <c r="L35" s="5">
        <f>VLOOKUP(A35,'Caratteristiche Fasce'!$A$4:$D$24,4,)</f>
        <v>1</v>
      </c>
      <c r="M35" s="38">
        <f>L35*K35*'Caratteristiche Materiale'!$N$5</f>
        <v>8.6666666666666696</v>
      </c>
      <c r="N35" s="61" t="str">
        <f t="shared" si="0"/>
        <v>NON VERIFICATO</v>
      </c>
      <c r="O35" s="29">
        <f t="shared" si="1"/>
        <v>177.58099999999999</v>
      </c>
      <c r="P35" s="22">
        <f>L35^2*K35*ABS(O35)/2*(1-ABS(O35)/(0.85*'Caratteristiche Materiale'!$N$4))</f>
        <v>45.592390673478988</v>
      </c>
      <c r="Q35" s="61" t="str">
        <f t="shared" si="2"/>
        <v>verificato</v>
      </c>
      <c r="R35" s="22">
        <f t="shared" si="3"/>
        <v>64.214634751378853</v>
      </c>
      <c r="S35" s="61" t="str">
        <f t="shared" si="4"/>
        <v>NON VERIFICATO</v>
      </c>
      <c r="U35" s="96">
        <f t="shared" si="5"/>
        <v>6.2597266521826249</v>
      </c>
      <c r="V35" s="95" t="s">
        <v>52</v>
      </c>
      <c r="W35" s="96">
        <f t="shared" si="6"/>
        <v>151.41218976401987</v>
      </c>
      <c r="X35" s="95" t="s">
        <v>52</v>
      </c>
      <c r="Y35" s="96">
        <f t="shared" si="7"/>
        <v>46.380699301543686</v>
      </c>
      <c r="Z35" s="95" t="s">
        <v>52</v>
      </c>
    </row>
    <row r="36" spans="1:26" x14ac:dyDescent="0.25">
      <c r="A36" s="5" t="s">
        <v>127</v>
      </c>
      <c r="B36" s="5" t="s">
        <v>92</v>
      </c>
      <c r="C36" s="5" t="s">
        <v>108</v>
      </c>
      <c r="D36" s="96">
        <v>123.628</v>
      </c>
      <c r="E36" s="96">
        <v>192.40960000000001</v>
      </c>
      <c r="F36" s="96">
        <v>12.471200000000001</v>
      </c>
      <c r="G36" s="96">
        <v>11.288400000000001</v>
      </c>
      <c r="H36" s="96">
        <v>11.730640000000001</v>
      </c>
      <c r="I36" s="96">
        <v>30.341280000000001</v>
      </c>
      <c r="J36" s="5">
        <f>VLOOKUP(A36,'Caratteristiche Fasce'!$A$4:$C$24,2,)</f>
        <v>1.24</v>
      </c>
      <c r="K36" s="5">
        <f>VLOOKUP(A36,'Caratteristiche Fasce'!$A$4:$C$24,3,)</f>
        <v>0.8</v>
      </c>
      <c r="L36" s="5">
        <f>VLOOKUP(A36,'Caratteristiche Fasce'!$A$4:$D$24,4,)</f>
        <v>1</v>
      </c>
      <c r="M36" s="38">
        <f>L36*K36*'Caratteristiche Materiale'!$N$5</f>
        <v>8.6666666666666696</v>
      </c>
      <c r="N36" s="61" t="str">
        <f t="shared" si="0"/>
        <v>NON VERIFICATO</v>
      </c>
      <c r="O36" s="29">
        <f t="shared" si="1"/>
        <v>154.535</v>
      </c>
      <c r="P36" s="22">
        <f>L36^2*K36*ABS(O36)/2*(1-ABS(O36)/(0.85*'Caratteristiche Materiale'!$N$4))</f>
        <v>42.548602036974792</v>
      </c>
      <c r="Q36" s="61" t="str">
        <f t="shared" si="2"/>
        <v>verificato</v>
      </c>
      <c r="R36" s="22">
        <f t="shared" si="3"/>
        <v>68.626777478991599</v>
      </c>
      <c r="S36" s="61" t="str">
        <f t="shared" si="4"/>
        <v>NON VERIFICATO</v>
      </c>
      <c r="U36" s="96">
        <f t="shared" si="5"/>
        <v>4.5042797587369181</v>
      </c>
      <c r="V36" s="95" t="s">
        <v>52</v>
      </c>
      <c r="W36" s="96">
        <f t="shared" si="6"/>
        <v>140.23337854228558</v>
      </c>
      <c r="X36" s="95" t="s">
        <v>52</v>
      </c>
      <c r="Y36" s="96">
        <f t="shared" si="7"/>
        <v>35.667023619918965</v>
      </c>
      <c r="Z36" s="95" t="s">
        <v>52</v>
      </c>
    </row>
    <row r="37" spans="1:26" x14ac:dyDescent="0.25">
      <c r="A37" s="5" t="s">
        <v>127</v>
      </c>
      <c r="B37" s="5" t="s">
        <v>93</v>
      </c>
      <c r="C37" s="5" t="s">
        <v>108</v>
      </c>
      <c r="D37" s="96">
        <v>149.94880000000001</v>
      </c>
      <c r="E37" s="96">
        <v>115.1696</v>
      </c>
      <c r="F37" s="96">
        <v>26.304000000000002</v>
      </c>
      <c r="G37" s="96">
        <v>18.491200000000003</v>
      </c>
      <c r="H37" s="96">
        <v>19.493360000000003</v>
      </c>
      <c r="I37" s="96">
        <v>16.9436</v>
      </c>
      <c r="J37" s="5">
        <f>VLOOKUP(A37,'Caratteristiche Fasce'!$A$4:$C$24,2,)</f>
        <v>1.24</v>
      </c>
      <c r="K37" s="5">
        <f>VLOOKUP(A37,'Caratteristiche Fasce'!$A$4:$C$24,3,)</f>
        <v>0.8</v>
      </c>
      <c r="L37" s="5">
        <f>VLOOKUP(A37,'Caratteristiche Fasce'!$A$4:$D$24,4,)</f>
        <v>1</v>
      </c>
      <c r="M37" s="38">
        <f>L37*K37*'Caratteristiche Materiale'!$N$5</f>
        <v>8.6666666666666696</v>
      </c>
      <c r="N37" s="61" t="str">
        <f t="shared" si="0"/>
        <v>NON VERIFICATO</v>
      </c>
      <c r="O37" s="29">
        <f t="shared" si="1"/>
        <v>187.43600000000001</v>
      </c>
      <c r="P37" s="22">
        <f>L37^2*K37*ABS(O37)/2*(1-ABS(O37)/(0.85*'Caratteristiche Materiale'!$N$4))</f>
        <v>46.632413502386555</v>
      </c>
      <c r="Q37" s="61" t="str">
        <f t="shared" si="2"/>
        <v>verificato</v>
      </c>
      <c r="R37" s="22">
        <f t="shared" si="3"/>
        <v>75.2135701651396</v>
      </c>
      <c r="S37" s="61" t="str">
        <f t="shared" si="4"/>
        <v>NON VERIFICATO</v>
      </c>
      <c r="U37" s="96">
        <f t="shared" si="5"/>
        <v>7.5251339473842656</v>
      </c>
      <c r="V37" s="95" t="s">
        <v>52</v>
      </c>
      <c r="W37" s="96">
        <f t="shared" si="6"/>
        <v>275.22140219543991</v>
      </c>
      <c r="X37" s="95" t="s">
        <v>52</v>
      </c>
      <c r="Y37" s="96">
        <f t="shared" si="7"/>
        <v>65.30679117157618</v>
      </c>
      <c r="Z37" s="95" t="s">
        <v>52</v>
      </c>
    </row>
    <row r="38" spans="1:26" x14ac:dyDescent="0.25">
      <c r="A38" s="5" t="s">
        <v>127</v>
      </c>
      <c r="B38" s="5" t="s">
        <v>94</v>
      </c>
      <c r="C38" s="5" t="s">
        <v>108</v>
      </c>
      <c r="D38" s="96">
        <v>123.628</v>
      </c>
      <c r="E38" s="96">
        <v>192.40960000000001</v>
      </c>
      <c r="F38" s="96">
        <v>12.471200000000001</v>
      </c>
      <c r="G38" s="96">
        <v>11.288400000000001</v>
      </c>
      <c r="H38" s="96">
        <v>11.730640000000001</v>
      </c>
      <c r="I38" s="96">
        <v>30.341280000000001</v>
      </c>
      <c r="J38" s="5">
        <f>VLOOKUP(A38,'Caratteristiche Fasce'!$A$4:$C$24,2,)</f>
        <v>1.24</v>
      </c>
      <c r="K38" s="5">
        <f>VLOOKUP(A38,'Caratteristiche Fasce'!$A$4:$C$24,3,)</f>
        <v>0.8</v>
      </c>
      <c r="L38" s="5">
        <f>VLOOKUP(A38,'Caratteristiche Fasce'!$A$4:$D$24,4,)</f>
        <v>1</v>
      </c>
      <c r="M38" s="38">
        <f>L38*K38*'Caratteristiche Materiale'!$N$5</f>
        <v>8.6666666666666696</v>
      </c>
      <c r="N38" s="61" t="str">
        <f t="shared" si="0"/>
        <v>NON VERIFICATO</v>
      </c>
      <c r="O38" s="29">
        <f t="shared" si="1"/>
        <v>154.535</v>
      </c>
      <c r="P38" s="22">
        <f>L38^2*K38*ABS(O38)/2*(1-ABS(O38)/(0.85*'Caratteristiche Materiale'!$N$4))</f>
        <v>42.548602036974792</v>
      </c>
      <c r="Q38" s="61" t="str">
        <f t="shared" si="2"/>
        <v>verificato</v>
      </c>
      <c r="R38" s="22">
        <f t="shared" si="3"/>
        <v>68.626777478991599</v>
      </c>
      <c r="S38" s="61" t="str">
        <f t="shared" si="4"/>
        <v>NON VERIFICATO</v>
      </c>
      <c r="U38" s="96">
        <f t="shared" si="5"/>
        <v>4.5042797587369181</v>
      </c>
      <c r="V38" s="95" t="s">
        <v>52</v>
      </c>
      <c r="W38" s="96">
        <f t="shared" si="6"/>
        <v>140.23337854228558</v>
      </c>
      <c r="X38" s="95" t="s">
        <v>52</v>
      </c>
      <c r="Y38" s="96">
        <f t="shared" si="7"/>
        <v>35.667023619918965</v>
      </c>
      <c r="Z38" s="95" t="s">
        <v>52</v>
      </c>
    </row>
    <row r="39" spans="1:26" x14ac:dyDescent="0.25">
      <c r="A39" s="5" t="s">
        <v>127</v>
      </c>
      <c r="B39" s="5" t="s">
        <v>95</v>
      </c>
      <c r="C39" s="5" t="s">
        <v>108</v>
      </c>
      <c r="D39" s="96">
        <v>123.628</v>
      </c>
      <c r="E39" s="96">
        <v>192.40960000000001</v>
      </c>
      <c r="F39" s="96">
        <v>12.471200000000001</v>
      </c>
      <c r="G39" s="96">
        <v>11.288400000000001</v>
      </c>
      <c r="H39" s="96">
        <v>11.730640000000001</v>
      </c>
      <c r="I39" s="96">
        <v>30.341280000000001</v>
      </c>
      <c r="J39" s="5">
        <f>VLOOKUP(A39,'Caratteristiche Fasce'!$A$4:$C$24,2,)</f>
        <v>1.24</v>
      </c>
      <c r="K39" s="5">
        <f>VLOOKUP(A39,'Caratteristiche Fasce'!$A$4:$C$24,3,)</f>
        <v>0.8</v>
      </c>
      <c r="L39" s="5">
        <f>VLOOKUP(A39,'Caratteristiche Fasce'!$A$4:$D$24,4,)</f>
        <v>1</v>
      </c>
      <c r="M39" s="38">
        <f>L39*K39*'Caratteristiche Materiale'!$N$5</f>
        <v>8.6666666666666696</v>
      </c>
      <c r="N39" s="61" t="str">
        <f t="shared" si="0"/>
        <v>NON VERIFICATO</v>
      </c>
      <c r="O39" s="29">
        <f t="shared" si="1"/>
        <v>154.535</v>
      </c>
      <c r="P39" s="22">
        <f>L39^2*K39*ABS(O39)/2*(1-ABS(O39)/(0.85*'Caratteristiche Materiale'!$N$4))</f>
        <v>42.548602036974792</v>
      </c>
      <c r="Q39" s="61" t="str">
        <f t="shared" si="2"/>
        <v>verificato</v>
      </c>
      <c r="R39" s="22">
        <f t="shared" si="3"/>
        <v>68.626777478991599</v>
      </c>
      <c r="S39" s="61" t="str">
        <f t="shared" si="4"/>
        <v>NON VERIFICATO</v>
      </c>
      <c r="U39" s="96">
        <f t="shared" si="5"/>
        <v>4.5042797587369181</v>
      </c>
      <c r="V39" s="95" t="s">
        <v>52</v>
      </c>
      <c r="W39" s="96">
        <f t="shared" si="6"/>
        <v>140.23337854228558</v>
      </c>
      <c r="X39" s="95" t="s">
        <v>52</v>
      </c>
      <c r="Y39" s="96">
        <f t="shared" si="7"/>
        <v>35.667023619918965</v>
      </c>
      <c r="Z39" s="95" t="s">
        <v>52</v>
      </c>
    </row>
    <row r="40" spans="1:26" x14ac:dyDescent="0.25">
      <c r="A40" s="5" t="s">
        <v>127</v>
      </c>
      <c r="B40" s="5" t="s">
        <v>96</v>
      </c>
      <c r="C40" s="5" t="s">
        <v>108</v>
      </c>
      <c r="D40" s="96">
        <v>123.628</v>
      </c>
      <c r="E40" s="96">
        <v>192.40960000000001</v>
      </c>
      <c r="F40" s="96">
        <v>12.471200000000001</v>
      </c>
      <c r="G40" s="96">
        <v>11.288400000000001</v>
      </c>
      <c r="H40" s="96">
        <v>11.730640000000001</v>
      </c>
      <c r="I40" s="96">
        <v>30.341280000000001</v>
      </c>
      <c r="J40" s="5">
        <f>VLOOKUP(A40,'Caratteristiche Fasce'!$A$4:$C$24,2,)</f>
        <v>1.24</v>
      </c>
      <c r="K40" s="5">
        <f>VLOOKUP(A40,'Caratteristiche Fasce'!$A$4:$C$24,3,)</f>
        <v>0.8</v>
      </c>
      <c r="L40" s="5">
        <f>VLOOKUP(A40,'Caratteristiche Fasce'!$A$4:$D$24,4,)</f>
        <v>1</v>
      </c>
      <c r="M40" s="38">
        <f>L40*K40*'Caratteristiche Materiale'!$N$5</f>
        <v>8.6666666666666696</v>
      </c>
      <c r="N40" s="61" t="str">
        <f t="shared" si="0"/>
        <v>NON VERIFICATO</v>
      </c>
      <c r="O40" s="29">
        <f t="shared" si="1"/>
        <v>154.535</v>
      </c>
      <c r="P40" s="22">
        <f>L40^2*K40*ABS(O40)/2*(1-ABS(O40)/(0.85*'Caratteristiche Materiale'!$N$4))</f>
        <v>42.548602036974792</v>
      </c>
      <c r="Q40" s="61" t="str">
        <f t="shared" si="2"/>
        <v>verificato</v>
      </c>
      <c r="R40" s="22">
        <f t="shared" si="3"/>
        <v>68.626777478991599</v>
      </c>
      <c r="S40" s="61" t="str">
        <f t="shared" si="4"/>
        <v>NON VERIFICATO</v>
      </c>
      <c r="U40" s="96">
        <f t="shared" si="5"/>
        <v>4.5042797587369181</v>
      </c>
      <c r="V40" s="95" t="s">
        <v>52</v>
      </c>
      <c r="W40" s="96">
        <f t="shared" si="6"/>
        <v>140.23337854228558</v>
      </c>
      <c r="X40" s="95" t="s">
        <v>52</v>
      </c>
      <c r="Y40" s="96">
        <f t="shared" si="7"/>
        <v>35.667023619918965</v>
      </c>
      <c r="Z40" s="95" t="s">
        <v>52</v>
      </c>
    </row>
    <row r="41" spans="1:26" x14ac:dyDescent="0.25">
      <c r="A41" s="5" t="s">
        <v>127</v>
      </c>
      <c r="B41" s="5" t="s">
        <v>97</v>
      </c>
      <c r="C41" s="5" t="s">
        <v>108</v>
      </c>
      <c r="D41" s="96">
        <v>149.94880000000001</v>
      </c>
      <c r="E41" s="96">
        <v>115.1696</v>
      </c>
      <c r="F41" s="96">
        <v>26.304000000000002</v>
      </c>
      <c r="G41" s="96">
        <v>18.491200000000003</v>
      </c>
      <c r="H41" s="96">
        <v>19.493360000000003</v>
      </c>
      <c r="I41" s="96">
        <v>16.9436</v>
      </c>
      <c r="J41" s="5">
        <f>VLOOKUP(A41,'Caratteristiche Fasce'!$A$4:$C$24,2,)</f>
        <v>1.24</v>
      </c>
      <c r="K41" s="5">
        <f>VLOOKUP(A41,'Caratteristiche Fasce'!$A$4:$C$24,3,)</f>
        <v>0.8</v>
      </c>
      <c r="L41" s="5">
        <f>VLOOKUP(A41,'Caratteristiche Fasce'!$A$4:$D$24,4,)</f>
        <v>1</v>
      </c>
      <c r="M41" s="38">
        <f>L41*K41*'Caratteristiche Materiale'!$N$5</f>
        <v>8.6666666666666696</v>
      </c>
      <c r="N41" s="61" t="str">
        <f t="shared" si="0"/>
        <v>NON VERIFICATO</v>
      </c>
      <c r="O41" s="29">
        <f t="shared" si="1"/>
        <v>187.43600000000001</v>
      </c>
      <c r="P41" s="22">
        <f>L41^2*K41*ABS(O41)/2*(1-ABS(O41)/(0.85*'Caratteristiche Materiale'!$N$4))</f>
        <v>46.632413502386555</v>
      </c>
      <c r="Q41" s="61" t="str">
        <f t="shared" si="2"/>
        <v>verificato</v>
      </c>
      <c r="R41" s="22">
        <f t="shared" si="3"/>
        <v>75.2135701651396</v>
      </c>
      <c r="S41" s="61" t="str">
        <f t="shared" si="4"/>
        <v>NON VERIFICATO</v>
      </c>
      <c r="U41" s="96">
        <f t="shared" si="5"/>
        <v>7.5251339473842656</v>
      </c>
      <c r="V41" s="95" t="s">
        <v>52</v>
      </c>
      <c r="W41" s="96">
        <f t="shared" si="6"/>
        <v>275.22140219543991</v>
      </c>
      <c r="X41" s="95" t="s">
        <v>52</v>
      </c>
      <c r="Y41" s="96">
        <f t="shared" si="7"/>
        <v>65.30679117157618</v>
      </c>
      <c r="Z41" s="95" t="s">
        <v>52</v>
      </c>
    </row>
    <row r="42" spans="1:26" x14ac:dyDescent="0.25">
      <c r="A42" s="5" t="s">
        <v>127</v>
      </c>
      <c r="B42" s="5" t="s">
        <v>98</v>
      </c>
      <c r="C42" s="5" t="s">
        <v>108</v>
      </c>
      <c r="D42" s="96">
        <v>149.94880000000001</v>
      </c>
      <c r="E42" s="96">
        <v>115.1696</v>
      </c>
      <c r="F42" s="96">
        <v>26.304000000000002</v>
      </c>
      <c r="G42" s="96">
        <v>18.491200000000003</v>
      </c>
      <c r="H42" s="96">
        <v>19.493360000000003</v>
      </c>
      <c r="I42" s="96">
        <v>16.9436</v>
      </c>
      <c r="J42" s="5">
        <f>VLOOKUP(A42,'Caratteristiche Fasce'!$A$4:$C$24,2,)</f>
        <v>1.24</v>
      </c>
      <c r="K42" s="5">
        <f>VLOOKUP(A42,'Caratteristiche Fasce'!$A$4:$C$24,3,)</f>
        <v>0.8</v>
      </c>
      <c r="L42" s="5">
        <f>VLOOKUP(A42,'Caratteristiche Fasce'!$A$4:$D$24,4,)</f>
        <v>1</v>
      </c>
      <c r="M42" s="38">
        <f>L42*K42*'Caratteristiche Materiale'!$N$5</f>
        <v>8.6666666666666696</v>
      </c>
      <c r="N42" s="61" t="str">
        <f t="shared" si="0"/>
        <v>NON VERIFICATO</v>
      </c>
      <c r="O42" s="29">
        <f t="shared" si="1"/>
        <v>187.43600000000001</v>
      </c>
      <c r="P42" s="22">
        <f>L42^2*K42*ABS(O42)/2*(1-ABS(O42)/(0.85*'Caratteristiche Materiale'!$N$4))</f>
        <v>46.632413502386555</v>
      </c>
      <c r="Q42" s="61" t="str">
        <f t="shared" si="2"/>
        <v>verificato</v>
      </c>
      <c r="R42" s="22">
        <f t="shared" si="3"/>
        <v>75.2135701651396</v>
      </c>
      <c r="S42" s="61" t="str">
        <f t="shared" si="4"/>
        <v>NON VERIFICATO</v>
      </c>
      <c r="U42" s="96">
        <f t="shared" si="5"/>
        <v>7.5251339473842656</v>
      </c>
      <c r="V42" s="95" t="s">
        <v>52</v>
      </c>
      <c r="W42" s="96">
        <f t="shared" si="6"/>
        <v>275.22140219543991</v>
      </c>
      <c r="X42" s="95" t="s">
        <v>52</v>
      </c>
      <c r="Y42" s="96">
        <f t="shared" si="7"/>
        <v>65.30679117157618</v>
      </c>
      <c r="Z42" s="95" t="s">
        <v>52</v>
      </c>
    </row>
    <row r="43" spans="1:26" x14ac:dyDescent="0.25">
      <c r="A43" s="5" t="s">
        <v>127</v>
      </c>
      <c r="B43" s="5" t="s">
        <v>99</v>
      </c>
      <c r="C43" s="5" t="s">
        <v>108</v>
      </c>
      <c r="D43" s="96">
        <v>149.94880000000001</v>
      </c>
      <c r="E43" s="96">
        <v>115.1696</v>
      </c>
      <c r="F43" s="96">
        <v>26.304000000000002</v>
      </c>
      <c r="G43" s="96">
        <v>18.491200000000003</v>
      </c>
      <c r="H43" s="96">
        <v>19.493360000000003</v>
      </c>
      <c r="I43" s="96">
        <v>16.9436</v>
      </c>
      <c r="J43" s="5">
        <f>VLOOKUP(A43,'Caratteristiche Fasce'!$A$4:$C$24,2,)</f>
        <v>1.24</v>
      </c>
      <c r="K43" s="5">
        <f>VLOOKUP(A43,'Caratteristiche Fasce'!$A$4:$C$24,3,)</f>
        <v>0.8</v>
      </c>
      <c r="L43" s="5">
        <f>VLOOKUP(A43,'Caratteristiche Fasce'!$A$4:$D$24,4,)</f>
        <v>1</v>
      </c>
      <c r="M43" s="38">
        <f>L43*K43*'Caratteristiche Materiale'!$N$5</f>
        <v>8.6666666666666696</v>
      </c>
      <c r="N43" s="61" t="str">
        <f t="shared" si="0"/>
        <v>NON VERIFICATO</v>
      </c>
      <c r="O43" s="29">
        <f t="shared" si="1"/>
        <v>187.43600000000001</v>
      </c>
      <c r="P43" s="22">
        <f>L43^2*K43*ABS(O43)/2*(1-ABS(O43)/(0.85*'Caratteristiche Materiale'!$N$4))</f>
        <v>46.632413502386555</v>
      </c>
      <c r="Q43" s="61" t="str">
        <f t="shared" si="2"/>
        <v>verificato</v>
      </c>
      <c r="R43" s="22">
        <f t="shared" si="3"/>
        <v>75.2135701651396</v>
      </c>
      <c r="S43" s="61" t="str">
        <f t="shared" si="4"/>
        <v>NON VERIFICATO</v>
      </c>
      <c r="U43" s="96">
        <f t="shared" si="5"/>
        <v>7.5251339473842656</v>
      </c>
      <c r="V43" s="95" t="s">
        <v>52</v>
      </c>
      <c r="W43" s="96">
        <f t="shared" si="6"/>
        <v>275.22140219543991</v>
      </c>
      <c r="X43" s="95" t="s">
        <v>52</v>
      </c>
      <c r="Y43" s="96">
        <f t="shared" si="7"/>
        <v>65.30679117157618</v>
      </c>
      <c r="Z43" s="95" t="s">
        <v>52</v>
      </c>
    </row>
    <row r="44" spans="1:26" x14ac:dyDescent="0.25">
      <c r="A44" s="5" t="s">
        <v>128</v>
      </c>
      <c r="B44" s="5" t="s">
        <v>92</v>
      </c>
      <c r="C44" s="5" t="s">
        <v>108</v>
      </c>
      <c r="D44" s="96">
        <v>85.802400000000006</v>
      </c>
      <c r="E44" s="96">
        <v>185.33360000000002</v>
      </c>
      <c r="F44" s="96">
        <v>10.615200000000002</v>
      </c>
      <c r="G44" s="96">
        <v>9.1397600000000008</v>
      </c>
      <c r="H44" s="96">
        <v>6.4402400000000002</v>
      </c>
      <c r="I44" s="96">
        <v>-1.68432</v>
      </c>
      <c r="J44" s="5">
        <f>VLOOKUP(A44,'Caratteristiche Fasce'!$A$4:$C$24,2,)</f>
        <v>1.1200000000000001</v>
      </c>
      <c r="K44" s="5">
        <f>VLOOKUP(A44,'Caratteristiche Fasce'!$A$4:$C$24,3,)</f>
        <v>0.8</v>
      </c>
      <c r="L44" s="5">
        <f>VLOOKUP(A44,'Caratteristiche Fasce'!$A$4:$D$24,4,)</f>
        <v>1</v>
      </c>
      <c r="M44" s="38">
        <f>L44*K44*'Caratteristiche Materiale'!$N$5</f>
        <v>8.6666666666666696</v>
      </c>
      <c r="N44" s="61" t="str">
        <f t="shared" si="0"/>
        <v>NON VERIFICATO</v>
      </c>
      <c r="O44" s="29">
        <f t="shared" si="1"/>
        <v>107.253</v>
      </c>
      <c r="P44" s="22">
        <f>L44^2*K44*ABS(O44)/2*(1-ABS(O44)/(0.85*'Caratteristiche Materiale'!$N$4))</f>
        <v>33.621302715428577</v>
      </c>
      <c r="Q44" s="61" t="str">
        <f t="shared" si="2"/>
        <v>verificato</v>
      </c>
      <c r="R44" s="22">
        <f t="shared" si="3"/>
        <v>60.038040563265312</v>
      </c>
      <c r="S44" s="61" t="str">
        <f t="shared" si="4"/>
        <v>NON VERIFICATO</v>
      </c>
      <c r="U44" s="96">
        <f t="shared" si="5"/>
        <v>4.6762522643852318</v>
      </c>
      <c r="V44" s="95" t="s">
        <v>52</v>
      </c>
      <c r="W44" s="96">
        <f t="shared" si="6"/>
        <v>1996.1350999470753</v>
      </c>
      <c r="X44" s="95" t="s">
        <v>52</v>
      </c>
      <c r="Y44" s="96">
        <f t="shared" si="7"/>
        <v>32.394579592294818</v>
      </c>
      <c r="Z44" s="95" t="s">
        <v>52</v>
      </c>
    </row>
    <row r="45" spans="1:26" x14ac:dyDescent="0.25">
      <c r="A45" s="5" t="s">
        <v>128</v>
      </c>
      <c r="B45" s="5" t="s">
        <v>93</v>
      </c>
      <c r="C45" s="5" t="s">
        <v>108</v>
      </c>
      <c r="D45" s="96">
        <v>85.860799999999998</v>
      </c>
      <c r="E45" s="96">
        <v>114.02080000000001</v>
      </c>
      <c r="F45" s="96">
        <v>20.6128</v>
      </c>
      <c r="G45" s="96">
        <v>14.012880000000003</v>
      </c>
      <c r="H45" s="96">
        <v>9.8422400000000003</v>
      </c>
      <c r="I45" s="96">
        <v>-1.2010400000000001</v>
      </c>
      <c r="J45" s="5">
        <f>VLOOKUP(A45,'Caratteristiche Fasce'!$A$4:$C$24,2,)</f>
        <v>1.1200000000000001</v>
      </c>
      <c r="K45" s="5">
        <f>VLOOKUP(A45,'Caratteristiche Fasce'!$A$4:$C$24,3,)</f>
        <v>0.8</v>
      </c>
      <c r="L45" s="5">
        <f>VLOOKUP(A45,'Caratteristiche Fasce'!$A$4:$D$24,4,)</f>
        <v>1</v>
      </c>
      <c r="M45" s="38">
        <f>L45*K45*'Caratteristiche Materiale'!$N$5</f>
        <v>8.6666666666666696</v>
      </c>
      <c r="N45" s="61" t="str">
        <f t="shared" si="0"/>
        <v>NON VERIFICATO</v>
      </c>
      <c r="O45" s="29">
        <f t="shared" si="1"/>
        <v>107.32599999999999</v>
      </c>
      <c r="P45" s="22">
        <f>L45^2*K45*ABS(O45)/2*(1-ABS(O45)/(0.85*'Caratteristiche Materiale'!$N$4))</f>
        <v>33.63786599583193</v>
      </c>
      <c r="Q45" s="61" t="str">
        <f t="shared" si="2"/>
        <v>verificato</v>
      </c>
      <c r="R45" s="22">
        <f t="shared" si="3"/>
        <v>60.067617849699872</v>
      </c>
      <c r="S45" s="61" t="str">
        <f t="shared" si="4"/>
        <v>NON VERIFICATO</v>
      </c>
      <c r="U45" s="96">
        <f t="shared" si="5"/>
        <v>7.6009523408594477</v>
      </c>
      <c r="V45" s="95" t="s">
        <v>52</v>
      </c>
      <c r="W45" s="96">
        <f t="shared" si="6"/>
        <v>2800.7282018776996</v>
      </c>
      <c r="X45" s="95" t="s">
        <v>52</v>
      </c>
      <c r="Y45" s="96">
        <f t="shared" si="7"/>
        <v>52.681280827445399</v>
      </c>
      <c r="Z45" s="95" t="s">
        <v>52</v>
      </c>
    </row>
    <row r="46" spans="1:26" x14ac:dyDescent="0.25">
      <c r="A46" s="5" t="s">
        <v>128</v>
      </c>
      <c r="B46" s="5" t="s">
        <v>94</v>
      </c>
      <c r="C46" s="5" t="s">
        <v>108</v>
      </c>
      <c r="D46" s="96">
        <v>85.802400000000006</v>
      </c>
      <c r="E46" s="96">
        <v>185.33360000000002</v>
      </c>
      <c r="F46" s="96">
        <v>10.615200000000002</v>
      </c>
      <c r="G46" s="96">
        <v>9.1397600000000008</v>
      </c>
      <c r="H46" s="96">
        <v>6.4402400000000002</v>
      </c>
      <c r="I46" s="96">
        <v>-1.68432</v>
      </c>
      <c r="J46" s="5">
        <f>VLOOKUP(A46,'Caratteristiche Fasce'!$A$4:$C$24,2,)</f>
        <v>1.1200000000000001</v>
      </c>
      <c r="K46" s="5">
        <f>VLOOKUP(A46,'Caratteristiche Fasce'!$A$4:$C$24,3,)</f>
        <v>0.8</v>
      </c>
      <c r="L46" s="5">
        <f>VLOOKUP(A46,'Caratteristiche Fasce'!$A$4:$D$24,4,)</f>
        <v>1</v>
      </c>
      <c r="M46" s="38">
        <f>L46*K46*'Caratteristiche Materiale'!$N$5</f>
        <v>8.6666666666666696</v>
      </c>
      <c r="N46" s="61" t="str">
        <f t="shared" si="0"/>
        <v>NON VERIFICATO</v>
      </c>
      <c r="O46" s="29">
        <f t="shared" si="1"/>
        <v>107.253</v>
      </c>
      <c r="P46" s="22">
        <f>L46^2*K46*ABS(O46)/2*(1-ABS(O46)/(0.85*'Caratteristiche Materiale'!$N$4))</f>
        <v>33.621302715428577</v>
      </c>
      <c r="Q46" s="61" t="str">
        <f t="shared" si="2"/>
        <v>verificato</v>
      </c>
      <c r="R46" s="22">
        <f t="shared" si="3"/>
        <v>60.038040563265312</v>
      </c>
      <c r="S46" s="61" t="str">
        <f t="shared" si="4"/>
        <v>NON VERIFICATO</v>
      </c>
      <c r="U46" s="96">
        <f t="shared" si="5"/>
        <v>4.6762522643852318</v>
      </c>
      <c r="V46" s="95" t="s">
        <v>52</v>
      </c>
      <c r="W46" s="96">
        <f t="shared" si="6"/>
        <v>1996.1350999470753</v>
      </c>
      <c r="X46" s="95" t="s">
        <v>52</v>
      </c>
      <c r="Y46" s="96">
        <f t="shared" si="7"/>
        <v>32.394579592294818</v>
      </c>
      <c r="Z46" s="95" t="s">
        <v>52</v>
      </c>
    </row>
    <row r="47" spans="1:26" x14ac:dyDescent="0.25">
      <c r="A47" s="5" t="s">
        <v>128</v>
      </c>
      <c r="B47" s="5" t="s">
        <v>95</v>
      </c>
      <c r="C47" s="5" t="s">
        <v>108</v>
      </c>
      <c r="D47" s="96">
        <v>85.802400000000006</v>
      </c>
      <c r="E47" s="96">
        <v>185.33360000000002</v>
      </c>
      <c r="F47" s="96">
        <v>10.615200000000002</v>
      </c>
      <c r="G47" s="96">
        <v>9.1397600000000008</v>
      </c>
      <c r="H47" s="96">
        <v>6.4402400000000002</v>
      </c>
      <c r="I47" s="96">
        <v>-1.68432</v>
      </c>
      <c r="J47" s="5">
        <f>VLOOKUP(A47,'Caratteristiche Fasce'!$A$4:$C$24,2,)</f>
        <v>1.1200000000000001</v>
      </c>
      <c r="K47" s="5">
        <f>VLOOKUP(A47,'Caratteristiche Fasce'!$A$4:$C$24,3,)</f>
        <v>0.8</v>
      </c>
      <c r="L47" s="5">
        <f>VLOOKUP(A47,'Caratteristiche Fasce'!$A$4:$D$24,4,)</f>
        <v>1</v>
      </c>
      <c r="M47" s="38">
        <f>L47*K47*'Caratteristiche Materiale'!$N$5</f>
        <v>8.6666666666666696</v>
      </c>
      <c r="N47" s="61" t="str">
        <f t="shared" si="0"/>
        <v>NON VERIFICATO</v>
      </c>
      <c r="O47" s="29">
        <f t="shared" si="1"/>
        <v>107.253</v>
      </c>
      <c r="P47" s="22">
        <f>L47^2*K47*ABS(O47)/2*(1-ABS(O47)/(0.85*'Caratteristiche Materiale'!$N$4))</f>
        <v>33.621302715428577</v>
      </c>
      <c r="Q47" s="61" t="str">
        <f t="shared" si="2"/>
        <v>verificato</v>
      </c>
      <c r="R47" s="22">
        <f t="shared" si="3"/>
        <v>60.038040563265312</v>
      </c>
      <c r="S47" s="61" t="str">
        <f t="shared" si="4"/>
        <v>NON VERIFICATO</v>
      </c>
      <c r="U47" s="96">
        <f t="shared" si="5"/>
        <v>4.6762522643852318</v>
      </c>
      <c r="V47" s="95" t="s">
        <v>52</v>
      </c>
      <c r="W47" s="96">
        <f t="shared" si="6"/>
        <v>1996.1350999470753</v>
      </c>
      <c r="X47" s="95" t="s">
        <v>52</v>
      </c>
      <c r="Y47" s="96">
        <f t="shared" si="7"/>
        <v>32.394579592294818</v>
      </c>
      <c r="Z47" s="95" t="s">
        <v>52</v>
      </c>
    </row>
    <row r="48" spans="1:26" x14ac:dyDescent="0.25">
      <c r="A48" s="5" t="s">
        <v>128</v>
      </c>
      <c r="B48" s="5" t="s">
        <v>96</v>
      </c>
      <c r="C48" s="5" t="s">
        <v>108</v>
      </c>
      <c r="D48" s="96">
        <v>85.802400000000006</v>
      </c>
      <c r="E48" s="96">
        <v>185.33360000000002</v>
      </c>
      <c r="F48" s="96">
        <v>10.615200000000002</v>
      </c>
      <c r="G48" s="96">
        <v>9.1397600000000008</v>
      </c>
      <c r="H48" s="96">
        <v>6.4402400000000002</v>
      </c>
      <c r="I48" s="96">
        <v>-1.68432</v>
      </c>
      <c r="J48" s="5">
        <f>VLOOKUP(A48,'Caratteristiche Fasce'!$A$4:$C$24,2,)</f>
        <v>1.1200000000000001</v>
      </c>
      <c r="K48" s="5">
        <f>VLOOKUP(A48,'Caratteristiche Fasce'!$A$4:$C$24,3,)</f>
        <v>0.8</v>
      </c>
      <c r="L48" s="5">
        <f>VLOOKUP(A48,'Caratteristiche Fasce'!$A$4:$D$24,4,)</f>
        <v>1</v>
      </c>
      <c r="M48" s="38">
        <f>L48*K48*'Caratteristiche Materiale'!$N$5</f>
        <v>8.6666666666666696</v>
      </c>
      <c r="N48" s="61" t="str">
        <f t="shared" si="0"/>
        <v>NON VERIFICATO</v>
      </c>
      <c r="O48" s="29">
        <f t="shared" si="1"/>
        <v>107.253</v>
      </c>
      <c r="P48" s="22">
        <f>L48^2*K48*ABS(O48)/2*(1-ABS(O48)/(0.85*'Caratteristiche Materiale'!$N$4))</f>
        <v>33.621302715428577</v>
      </c>
      <c r="Q48" s="61" t="str">
        <f t="shared" si="2"/>
        <v>verificato</v>
      </c>
      <c r="R48" s="22">
        <f t="shared" si="3"/>
        <v>60.038040563265312</v>
      </c>
      <c r="S48" s="61" t="str">
        <f t="shared" si="4"/>
        <v>NON VERIFICATO</v>
      </c>
      <c r="U48" s="96">
        <f t="shared" si="5"/>
        <v>4.6762522643852318</v>
      </c>
      <c r="V48" s="95" t="s">
        <v>52</v>
      </c>
      <c r="W48" s="96">
        <f t="shared" si="6"/>
        <v>1996.1350999470753</v>
      </c>
      <c r="X48" s="95" t="s">
        <v>52</v>
      </c>
      <c r="Y48" s="96">
        <f t="shared" si="7"/>
        <v>32.394579592294818</v>
      </c>
      <c r="Z48" s="95" t="s">
        <v>52</v>
      </c>
    </row>
    <row r="49" spans="1:26" x14ac:dyDescent="0.25">
      <c r="A49" s="5" t="s">
        <v>128</v>
      </c>
      <c r="B49" s="5" t="s">
        <v>97</v>
      </c>
      <c r="C49" s="5" t="s">
        <v>108</v>
      </c>
      <c r="D49" s="96">
        <v>85.860799999999998</v>
      </c>
      <c r="E49" s="96">
        <v>114.02080000000001</v>
      </c>
      <c r="F49" s="96">
        <v>20.6128</v>
      </c>
      <c r="G49" s="96">
        <v>14.012880000000003</v>
      </c>
      <c r="H49" s="96">
        <v>9.8422400000000003</v>
      </c>
      <c r="I49" s="96">
        <v>-1.2010400000000001</v>
      </c>
      <c r="J49" s="5">
        <f>VLOOKUP(A49,'Caratteristiche Fasce'!$A$4:$C$24,2,)</f>
        <v>1.1200000000000001</v>
      </c>
      <c r="K49" s="5">
        <f>VLOOKUP(A49,'Caratteristiche Fasce'!$A$4:$C$24,3,)</f>
        <v>0.8</v>
      </c>
      <c r="L49" s="5">
        <f>VLOOKUP(A49,'Caratteristiche Fasce'!$A$4:$D$24,4,)</f>
        <v>1</v>
      </c>
      <c r="M49" s="38">
        <f>L49*K49*'Caratteristiche Materiale'!$N$5</f>
        <v>8.6666666666666696</v>
      </c>
      <c r="N49" s="61" t="str">
        <f t="shared" si="0"/>
        <v>NON VERIFICATO</v>
      </c>
      <c r="O49" s="29">
        <f t="shared" si="1"/>
        <v>107.32599999999999</v>
      </c>
      <c r="P49" s="22">
        <f>L49^2*K49*ABS(O49)/2*(1-ABS(O49)/(0.85*'Caratteristiche Materiale'!$N$4))</f>
        <v>33.63786599583193</v>
      </c>
      <c r="Q49" s="61" t="str">
        <f t="shared" si="2"/>
        <v>verificato</v>
      </c>
      <c r="R49" s="22">
        <f t="shared" si="3"/>
        <v>60.067617849699872</v>
      </c>
      <c r="S49" s="61" t="str">
        <f t="shared" si="4"/>
        <v>NON VERIFICATO</v>
      </c>
      <c r="U49" s="96">
        <f t="shared" si="5"/>
        <v>7.6009523408594477</v>
      </c>
      <c r="V49" s="95" t="s">
        <v>52</v>
      </c>
      <c r="W49" s="96">
        <f t="shared" si="6"/>
        <v>2800.7282018776996</v>
      </c>
      <c r="X49" s="95" t="s">
        <v>52</v>
      </c>
      <c r="Y49" s="96">
        <f t="shared" si="7"/>
        <v>52.681280827445399</v>
      </c>
      <c r="Z49" s="95" t="s">
        <v>52</v>
      </c>
    </row>
    <row r="50" spans="1:26" x14ac:dyDescent="0.25">
      <c r="A50" s="5" t="s">
        <v>128</v>
      </c>
      <c r="B50" s="5" t="s">
        <v>98</v>
      </c>
      <c r="C50" s="5" t="s">
        <v>108</v>
      </c>
      <c r="D50" s="96">
        <v>85.860799999999998</v>
      </c>
      <c r="E50" s="96">
        <v>114.02080000000001</v>
      </c>
      <c r="F50" s="96">
        <v>20.6128</v>
      </c>
      <c r="G50" s="96">
        <v>14.012880000000003</v>
      </c>
      <c r="H50" s="96">
        <v>9.8422400000000003</v>
      </c>
      <c r="I50" s="96">
        <v>-1.2010400000000001</v>
      </c>
      <c r="J50" s="5">
        <f>VLOOKUP(A50,'Caratteristiche Fasce'!$A$4:$C$24,2,)</f>
        <v>1.1200000000000001</v>
      </c>
      <c r="K50" s="5">
        <f>VLOOKUP(A50,'Caratteristiche Fasce'!$A$4:$C$24,3,)</f>
        <v>0.8</v>
      </c>
      <c r="L50" s="5">
        <f>VLOOKUP(A50,'Caratteristiche Fasce'!$A$4:$D$24,4,)</f>
        <v>1</v>
      </c>
      <c r="M50" s="38">
        <f>L50*K50*'Caratteristiche Materiale'!$N$5</f>
        <v>8.6666666666666696</v>
      </c>
      <c r="N50" s="61" t="str">
        <f t="shared" si="0"/>
        <v>NON VERIFICATO</v>
      </c>
      <c r="O50" s="29">
        <f t="shared" si="1"/>
        <v>107.32599999999999</v>
      </c>
      <c r="P50" s="22">
        <f>L50^2*K50*ABS(O50)/2*(1-ABS(O50)/(0.85*'Caratteristiche Materiale'!$N$4))</f>
        <v>33.63786599583193</v>
      </c>
      <c r="Q50" s="61" t="str">
        <f t="shared" si="2"/>
        <v>verificato</v>
      </c>
      <c r="R50" s="22">
        <f t="shared" si="3"/>
        <v>60.067617849699872</v>
      </c>
      <c r="S50" s="61" t="str">
        <f t="shared" si="4"/>
        <v>NON VERIFICATO</v>
      </c>
      <c r="U50" s="96">
        <f t="shared" si="5"/>
        <v>7.6009523408594477</v>
      </c>
      <c r="V50" s="95" t="s">
        <v>52</v>
      </c>
      <c r="W50" s="96">
        <f t="shared" si="6"/>
        <v>2800.7282018776996</v>
      </c>
      <c r="X50" s="95" t="s">
        <v>52</v>
      </c>
      <c r="Y50" s="96">
        <f t="shared" si="7"/>
        <v>52.681280827445399</v>
      </c>
      <c r="Z50" s="95" t="s">
        <v>52</v>
      </c>
    </row>
    <row r="51" spans="1:26" x14ac:dyDescent="0.25">
      <c r="A51" s="5" t="s">
        <v>128</v>
      </c>
      <c r="B51" s="5" t="s">
        <v>99</v>
      </c>
      <c r="C51" s="5" t="s">
        <v>108</v>
      </c>
      <c r="D51" s="96">
        <v>85.860799999999998</v>
      </c>
      <c r="E51" s="96">
        <v>114.02080000000001</v>
      </c>
      <c r="F51" s="96">
        <v>20.6128</v>
      </c>
      <c r="G51" s="96">
        <v>14.012880000000003</v>
      </c>
      <c r="H51" s="96">
        <v>9.8422400000000003</v>
      </c>
      <c r="I51" s="96">
        <v>-1.2010400000000001</v>
      </c>
      <c r="J51" s="5">
        <f>VLOOKUP(A51,'Caratteristiche Fasce'!$A$4:$C$24,2,)</f>
        <v>1.1200000000000001</v>
      </c>
      <c r="K51" s="5">
        <f>VLOOKUP(A51,'Caratteristiche Fasce'!$A$4:$C$24,3,)</f>
        <v>0.8</v>
      </c>
      <c r="L51" s="5">
        <f>VLOOKUP(A51,'Caratteristiche Fasce'!$A$4:$D$24,4,)</f>
        <v>1</v>
      </c>
      <c r="M51" s="38">
        <f>L51*K51*'Caratteristiche Materiale'!$N$5</f>
        <v>8.6666666666666696</v>
      </c>
      <c r="N51" s="61" t="str">
        <f t="shared" si="0"/>
        <v>NON VERIFICATO</v>
      </c>
      <c r="O51" s="29">
        <f t="shared" si="1"/>
        <v>107.32599999999999</v>
      </c>
      <c r="P51" s="22">
        <f>L51^2*K51*ABS(O51)/2*(1-ABS(O51)/(0.85*'Caratteristiche Materiale'!$N$4))</f>
        <v>33.63786599583193</v>
      </c>
      <c r="Q51" s="61" t="str">
        <f t="shared" si="2"/>
        <v>verificato</v>
      </c>
      <c r="R51" s="22">
        <f t="shared" si="3"/>
        <v>60.067617849699872</v>
      </c>
      <c r="S51" s="61" t="str">
        <f t="shared" si="4"/>
        <v>NON VERIFICATO</v>
      </c>
      <c r="U51" s="96">
        <f t="shared" si="5"/>
        <v>7.6009523408594477</v>
      </c>
      <c r="V51" s="95" t="s">
        <v>52</v>
      </c>
      <c r="W51" s="96">
        <f t="shared" si="6"/>
        <v>2800.7282018776996</v>
      </c>
      <c r="X51" s="95" t="s">
        <v>52</v>
      </c>
      <c r="Y51" s="96">
        <f t="shared" si="7"/>
        <v>52.681280827445399</v>
      </c>
      <c r="Z51" s="95" t="s">
        <v>52</v>
      </c>
    </row>
    <row r="52" spans="1:26" x14ac:dyDescent="0.25">
      <c r="A52" s="5" t="s">
        <v>129</v>
      </c>
      <c r="B52" s="5" t="s">
        <v>92</v>
      </c>
      <c r="C52" s="5" t="s">
        <v>108</v>
      </c>
      <c r="D52" s="96">
        <v>47.057600000000008</v>
      </c>
      <c r="E52" s="96">
        <v>119.69680000000001</v>
      </c>
      <c r="F52" s="96">
        <v>12.2776</v>
      </c>
      <c r="G52" s="96">
        <v>5.2452800000000011</v>
      </c>
      <c r="H52" s="96">
        <v>10.504800000000001</v>
      </c>
      <c r="I52" s="96">
        <v>45.922160000000005</v>
      </c>
      <c r="J52" s="5">
        <f>VLOOKUP(A52,'Caratteristiche Fasce'!$A$4:$C$24,2,)</f>
        <v>1.62</v>
      </c>
      <c r="K52" s="5">
        <f>VLOOKUP(A52,'Caratteristiche Fasce'!$A$4:$C$24,3,)</f>
        <v>0.8</v>
      </c>
      <c r="L52" s="5">
        <f>VLOOKUP(A52,'Caratteristiche Fasce'!$A$4:$D$24,4,)</f>
        <v>1</v>
      </c>
      <c r="M52" s="38">
        <f>L52*K52*'Caratteristiche Materiale'!$N$5</f>
        <v>8.6666666666666696</v>
      </c>
      <c r="N52" s="61" t="str">
        <f t="shared" si="0"/>
        <v>NON VERIFICATO</v>
      </c>
      <c r="O52" s="29">
        <f t="shared" si="1"/>
        <v>58.82200000000001</v>
      </c>
      <c r="P52" s="22">
        <f>L52^2*K52*ABS(O52)/2*(1-ABS(O52)/(0.85*'Caratteristiche Materiale'!$N$4))</f>
        <v>20.7375171624874</v>
      </c>
      <c r="Q52" s="61" t="str">
        <f t="shared" si="2"/>
        <v>NON VERIFICATO</v>
      </c>
      <c r="R52" s="22">
        <f t="shared" si="3"/>
        <v>25.6018730401079</v>
      </c>
      <c r="S52" s="61" t="str">
        <f t="shared" si="4"/>
        <v>NON VERIFICATO</v>
      </c>
      <c r="U52" s="96">
        <f t="shared" si="5"/>
        <v>7.2405165941501108</v>
      </c>
      <c r="V52" s="95" t="s">
        <v>52</v>
      </c>
      <c r="W52" s="96">
        <f t="shared" si="6"/>
        <v>45.157974194783954</v>
      </c>
      <c r="X52" s="95" t="s">
        <v>52</v>
      </c>
      <c r="Y52" s="96">
        <f t="shared" si="7"/>
        <v>21.388936914026022</v>
      </c>
      <c r="Z52" s="95" t="s">
        <v>52</v>
      </c>
    </row>
    <row r="53" spans="1:26" x14ac:dyDescent="0.25">
      <c r="A53" s="5" t="s">
        <v>129</v>
      </c>
      <c r="B53" s="5" t="s">
        <v>93</v>
      </c>
      <c r="C53" s="5" t="s">
        <v>108</v>
      </c>
      <c r="D53" s="96">
        <v>68.382400000000004</v>
      </c>
      <c r="E53" s="96">
        <v>83.586400000000012</v>
      </c>
      <c r="F53" s="96">
        <v>19.6784</v>
      </c>
      <c r="G53" s="96">
        <v>10.041360000000001</v>
      </c>
      <c r="H53" s="96">
        <v>14.75048</v>
      </c>
      <c r="I53" s="96">
        <v>34.588720000000002</v>
      </c>
      <c r="J53" s="5">
        <f>VLOOKUP(A53,'Caratteristiche Fasce'!$A$4:$C$24,2,)</f>
        <v>1.62</v>
      </c>
      <c r="K53" s="5">
        <f>VLOOKUP(A53,'Caratteristiche Fasce'!$A$4:$C$24,3,)</f>
        <v>0.8</v>
      </c>
      <c r="L53" s="5">
        <f>VLOOKUP(A53,'Caratteristiche Fasce'!$A$4:$D$24,4,)</f>
        <v>1</v>
      </c>
      <c r="M53" s="38">
        <f>L53*K53*'Caratteristiche Materiale'!$N$5</f>
        <v>8.6666666666666696</v>
      </c>
      <c r="N53" s="61" t="str">
        <f t="shared" si="0"/>
        <v>NON VERIFICATO</v>
      </c>
      <c r="O53" s="29">
        <f t="shared" si="1"/>
        <v>85.477999999999994</v>
      </c>
      <c r="P53" s="22">
        <f>L53^2*K53*ABS(O53)/2*(1-ABS(O53)/(0.85*'Caratteristiche Materiale'!$N$4))</f>
        <v>28.296889962487395</v>
      </c>
      <c r="Q53" s="61" t="str">
        <f t="shared" si="2"/>
        <v>NON VERIFICATO</v>
      </c>
      <c r="R53" s="22">
        <f t="shared" si="3"/>
        <v>34.934432052453573</v>
      </c>
      <c r="S53" s="61" t="str">
        <f t="shared" si="4"/>
        <v>NON VERIFICATO</v>
      </c>
      <c r="U53" s="96">
        <f t="shared" si="5"/>
        <v>10.368512900025205</v>
      </c>
      <c r="V53" s="95" t="s">
        <v>52</v>
      </c>
      <c r="W53" s="96">
        <f t="shared" si="6"/>
        <v>81.80958983878962</v>
      </c>
      <c r="X53" s="95" t="s">
        <v>52</v>
      </c>
      <c r="Y53" s="96">
        <f t="shared" si="7"/>
        <v>41.794397237413705</v>
      </c>
      <c r="Z53" s="95" t="s">
        <v>52</v>
      </c>
    </row>
    <row r="54" spans="1:26" x14ac:dyDescent="0.25">
      <c r="A54" s="5" t="s">
        <v>129</v>
      </c>
      <c r="B54" s="5" t="s">
        <v>94</v>
      </c>
      <c r="C54" s="5" t="s">
        <v>108</v>
      </c>
      <c r="D54" s="96">
        <v>47.057600000000008</v>
      </c>
      <c r="E54" s="96">
        <v>119.69680000000001</v>
      </c>
      <c r="F54" s="96">
        <v>12.2776</v>
      </c>
      <c r="G54" s="96">
        <v>5.2452800000000011</v>
      </c>
      <c r="H54" s="96">
        <v>10.504800000000001</v>
      </c>
      <c r="I54" s="96">
        <v>45.922160000000005</v>
      </c>
      <c r="J54" s="5">
        <f>VLOOKUP(A54,'Caratteristiche Fasce'!$A$4:$C$24,2,)</f>
        <v>1.62</v>
      </c>
      <c r="K54" s="5">
        <f>VLOOKUP(A54,'Caratteristiche Fasce'!$A$4:$C$24,3,)</f>
        <v>0.8</v>
      </c>
      <c r="L54" s="5">
        <f>VLOOKUP(A54,'Caratteristiche Fasce'!$A$4:$D$24,4,)</f>
        <v>1</v>
      </c>
      <c r="M54" s="38">
        <f>L54*K54*'Caratteristiche Materiale'!$N$5</f>
        <v>8.6666666666666696</v>
      </c>
      <c r="N54" s="61" t="str">
        <f t="shared" si="0"/>
        <v>NON VERIFICATO</v>
      </c>
      <c r="O54" s="29">
        <f t="shared" si="1"/>
        <v>58.82200000000001</v>
      </c>
      <c r="P54" s="22">
        <f>L54^2*K54*ABS(O54)/2*(1-ABS(O54)/(0.85*'Caratteristiche Materiale'!$N$4))</f>
        <v>20.7375171624874</v>
      </c>
      <c r="Q54" s="61" t="str">
        <f t="shared" si="2"/>
        <v>NON VERIFICATO</v>
      </c>
      <c r="R54" s="22">
        <f t="shared" si="3"/>
        <v>25.6018730401079</v>
      </c>
      <c r="S54" s="61" t="str">
        <f t="shared" si="4"/>
        <v>NON VERIFICATO</v>
      </c>
      <c r="U54" s="96">
        <f t="shared" si="5"/>
        <v>7.2405165941501108</v>
      </c>
      <c r="V54" s="95" t="s">
        <v>52</v>
      </c>
      <c r="W54" s="96">
        <f t="shared" si="6"/>
        <v>45.157974194783954</v>
      </c>
      <c r="X54" s="95" t="s">
        <v>52</v>
      </c>
      <c r="Y54" s="96">
        <f t="shared" si="7"/>
        <v>21.388936914026022</v>
      </c>
      <c r="Z54" s="95" t="s">
        <v>52</v>
      </c>
    </row>
    <row r="55" spans="1:26" x14ac:dyDescent="0.25">
      <c r="A55" s="5" t="s">
        <v>129</v>
      </c>
      <c r="B55" s="5" t="s">
        <v>95</v>
      </c>
      <c r="C55" s="5" t="s">
        <v>108</v>
      </c>
      <c r="D55" s="96">
        <v>47.057600000000008</v>
      </c>
      <c r="E55" s="96">
        <v>119.69680000000001</v>
      </c>
      <c r="F55" s="96">
        <v>12.2776</v>
      </c>
      <c r="G55" s="96">
        <v>5.2452800000000011</v>
      </c>
      <c r="H55" s="96">
        <v>10.504800000000001</v>
      </c>
      <c r="I55" s="96">
        <v>45.922160000000005</v>
      </c>
      <c r="J55" s="5">
        <f>VLOOKUP(A55,'Caratteristiche Fasce'!$A$4:$C$24,2,)</f>
        <v>1.62</v>
      </c>
      <c r="K55" s="5">
        <f>VLOOKUP(A55,'Caratteristiche Fasce'!$A$4:$C$24,3,)</f>
        <v>0.8</v>
      </c>
      <c r="L55" s="5">
        <f>VLOOKUP(A55,'Caratteristiche Fasce'!$A$4:$D$24,4,)</f>
        <v>1</v>
      </c>
      <c r="M55" s="38">
        <f>L55*K55*'Caratteristiche Materiale'!$N$5</f>
        <v>8.6666666666666696</v>
      </c>
      <c r="N55" s="61" t="str">
        <f t="shared" si="0"/>
        <v>NON VERIFICATO</v>
      </c>
      <c r="O55" s="29">
        <f t="shared" si="1"/>
        <v>58.82200000000001</v>
      </c>
      <c r="P55" s="22">
        <f>L55^2*K55*ABS(O55)/2*(1-ABS(O55)/(0.85*'Caratteristiche Materiale'!$N$4))</f>
        <v>20.7375171624874</v>
      </c>
      <c r="Q55" s="61" t="str">
        <f t="shared" si="2"/>
        <v>NON VERIFICATO</v>
      </c>
      <c r="R55" s="22">
        <f t="shared" si="3"/>
        <v>25.6018730401079</v>
      </c>
      <c r="S55" s="61" t="str">
        <f t="shared" si="4"/>
        <v>NON VERIFICATO</v>
      </c>
      <c r="U55" s="96">
        <f t="shared" si="5"/>
        <v>7.2405165941501108</v>
      </c>
      <c r="V55" s="95" t="s">
        <v>52</v>
      </c>
      <c r="W55" s="96">
        <f t="shared" si="6"/>
        <v>45.157974194783954</v>
      </c>
      <c r="X55" s="95" t="s">
        <v>52</v>
      </c>
      <c r="Y55" s="96">
        <f t="shared" si="7"/>
        <v>21.388936914026022</v>
      </c>
      <c r="Z55" s="95" t="s">
        <v>52</v>
      </c>
    </row>
    <row r="56" spans="1:26" x14ac:dyDescent="0.25">
      <c r="A56" s="5" t="s">
        <v>129</v>
      </c>
      <c r="B56" s="5" t="s">
        <v>96</v>
      </c>
      <c r="C56" s="5" t="s">
        <v>108</v>
      </c>
      <c r="D56" s="96">
        <v>47.057600000000008</v>
      </c>
      <c r="E56" s="96">
        <v>119.69680000000001</v>
      </c>
      <c r="F56" s="96">
        <v>12.2776</v>
      </c>
      <c r="G56" s="96">
        <v>5.2452800000000011</v>
      </c>
      <c r="H56" s="96">
        <v>10.504800000000001</v>
      </c>
      <c r="I56" s="96">
        <v>45.922160000000005</v>
      </c>
      <c r="J56" s="5">
        <f>VLOOKUP(A56,'Caratteristiche Fasce'!$A$4:$C$24,2,)</f>
        <v>1.62</v>
      </c>
      <c r="K56" s="5">
        <f>VLOOKUP(A56,'Caratteristiche Fasce'!$A$4:$C$24,3,)</f>
        <v>0.8</v>
      </c>
      <c r="L56" s="5">
        <f>VLOOKUP(A56,'Caratteristiche Fasce'!$A$4:$D$24,4,)</f>
        <v>1</v>
      </c>
      <c r="M56" s="38">
        <f>L56*K56*'Caratteristiche Materiale'!$N$5</f>
        <v>8.6666666666666696</v>
      </c>
      <c r="N56" s="61" t="str">
        <f t="shared" si="0"/>
        <v>NON VERIFICATO</v>
      </c>
      <c r="O56" s="29">
        <f t="shared" si="1"/>
        <v>58.82200000000001</v>
      </c>
      <c r="P56" s="22">
        <f>L56^2*K56*ABS(O56)/2*(1-ABS(O56)/(0.85*'Caratteristiche Materiale'!$N$4))</f>
        <v>20.7375171624874</v>
      </c>
      <c r="Q56" s="61" t="str">
        <f t="shared" si="2"/>
        <v>NON VERIFICATO</v>
      </c>
      <c r="R56" s="22">
        <f t="shared" si="3"/>
        <v>25.6018730401079</v>
      </c>
      <c r="S56" s="61" t="str">
        <f t="shared" si="4"/>
        <v>NON VERIFICATO</v>
      </c>
      <c r="U56" s="96">
        <f t="shared" si="5"/>
        <v>7.2405165941501108</v>
      </c>
      <c r="V56" s="95" t="s">
        <v>52</v>
      </c>
      <c r="W56" s="96">
        <f t="shared" si="6"/>
        <v>45.157974194783954</v>
      </c>
      <c r="X56" s="95" t="s">
        <v>52</v>
      </c>
      <c r="Y56" s="96">
        <f t="shared" si="7"/>
        <v>21.388936914026022</v>
      </c>
      <c r="Z56" s="95" t="s">
        <v>52</v>
      </c>
    </row>
    <row r="57" spans="1:26" x14ac:dyDescent="0.25">
      <c r="A57" s="5" t="s">
        <v>129</v>
      </c>
      <c r="B57" s="5" t="s">
        <v>97</v>
      </c>
      <c r="C57" s="5" t="s">
        <v>108</v>
      </c>
      <c r="D57" s="96">
        <v>68.382400000000004</v>
      </c>
      <c r="E57" s="96">
        <v>83.586400000000012</v>
      </c>
      <c r="F57" s="96">
        <v>19.6784</v>
      </c>
      <c r="G57" s="96">
        <v>10.041360000000001</v>
      </c>
      <c r="H57" s="96">
        <v>14.75048</v>
      </c>
      <c r="I57" s="96">
        <v>34.588720000000002</v>
      </c>
      <c r="J57" s="5">
        <f>VLOOKUP(A57,'Caratteristiche Fasce'!$A$4:$C$24,2,)</f>
        <v>1.62</v>
      </c>
      <c r="K57" s="5">
        <f>VLOOKUP(A57,'Caratteristiche Fasce'!$A$4:$C$24,3,)</f>
        <v>0.8</v>
      </c>
      <c r="L57" s="5">
        <f>VLOOKUP(A57,'Caratteristiche Fasce'!$A$4:$D$24,4,)</f>
        <v>1</v>
      </c>
      <c r="M57" s="38">
        <f>L57*K57*'Caratteristiche Materiale'!$N$5</f>
        <v>8.6666666666666696</v>
      </c>
      <c r="N57" s="61" t="str">
        <f t="shared" si="0"/>
        <v>NON VERIFICATO</v>
      </c>
      <c r="O57" s="29">
        <f t="shared" si="1"/>
        <v>85.477999999999994</v>
      </c>
      <c r="P57" s="22">
        <f>L57^2*K57*ABS(O57)/2*(1-ABS(O57)/(0.85*'Caratteristiche Materiale'!$N$4))</f>
        <v>28.296889962487395</v>
      </c>
      <c r="Q57" s="61" t="str">
        <f t="shared" si="2"/>
        <v>NON VERIFICATO</v>
      </c>
      <c r="R57" s="22">
        <f t="shared" si="3"/>
        <v>34.934432052453573</v>
      </c>
      <c r="S57" s="61" t="str">
        <f t="shared" si="4"/>
        <v>NON VERIFICATO</v>
      </c>
      <c r="U57" s="96">
        <f t="shared" si="5"/>
        <v>10.368512900025205</v>
      </c>
      <c r="V57" s="95" t="s">
        <v>52</v>
      </c>
      <c r="W57" s="96">
        <f t="shared" si="6"/>
        <v>81.80958983878962</v>
      </c>
      <c r="X57" s="95" t="s">
        <v>52</v>
      </c>
      <c r="Y57" s="96">
        <f t="shared" si="7"/>
        <v>41.794397237413705</v>
      </c>
      <c r="Z57" s="95" t="s">
        <v>52</v>
      </c>
    </row>
    <row r="58" spans="1:26" x14ac:dyDescent="0.25">
      <c r="A58" s="5" t="s">
        <v>129</v>
      </c>
      <c r="B58" s="5" t="s">
        <v>98</v>
      </c>
      <c r="C58" s="5" t="s">
        <v>108</v>
      </c>
      <c r="D58" s="96">
        <v>68.382400000000004</v>
      </c>
      <c r="E58" s="96">
        <v>83.586400000000012</v>
      </c>
      <c r="F58" s="96">
        <v>19.6784</v>
      </c>
      <c r="G58" s="96">
        <v>10.041360000000001</v>
      </c>
      <c r="H58" s="96">
        <v>14.75048</v>
      </c>
      <c r="I58" s="96">
        <v>34.588720000000002</v>
      </c>
      <c r="J58" s="5">
        <f>VLOOKUP(A58,'Caratteristiche Fasce'!$A$4:$C$24,2,)</f>
        <v>1.62</v>
      </c>
      <c r="K58" s="5">
        <f>VLOOKUP(A58,'Caratteristiche Fasce'!$A$4:$C$24,3,)</f>
        <v>0.8</v>
      </c>
      <c r="L58" s="5">
        <f>VLOOKUP(A58,'Caratteristiche Fasce'!$A$4:$D$24,4,)</f>
        <v>1</v>
      </c>
      <c r="M58" s="38">
        <f>L58*K58*'Caratteristiche Materiale'!$N$5</f>
        <v>8.6666666666666696</v>
      </c>
      <c r="N58" s="61" t="str">
        <f t="shared" si="0"/>
        <v>NON VERIFICATO</v>
      </c>
      <c r="O58" s="29">
        <f t="shared" si="1"/>
        <v>85.477999999999994</v>
      </c>
      <c r="P58" s="22">
        <f>L58^2*K58*ABS(O58)/2*(1-ABS(O58)/(0.85*'Caratteristiche Materiale'!$N$4))</f>
        <v>28.296889962487395</v>
      </c>
      <c r="Q58" s="61" t="str">
        <f t="shared" si="2"/>
        <v>NON VERIFICATO</v>
      </c>
      <c r="R58" s="22">
        <f t="shared" si="3"/>
        <v>34.934432052453573</v>
      </c>
      <c r="S58" s="61" t="str">
        <f t="shared" si="4"/>
        <v>NON VERIFICATO</v>
      </c>
      <c r="U58" s="96">
        <f t="shared" si="5"/>
        <v>10.368512900025205</v>
      </c>
      <c r="V58" s="95" t="s">
        <v>52</v>
      </c>
      <c r="W58" s="96">
        <f t="shared" si="6"/>
        <v>81.80958983878962</v>
      </c>
      <c r="X58" s="95" t="s">
        <v>52</v>
      </c>
      <c r="Y58" s="96">
        <f t="shared" si="7"/>
        <v>41.794397237413705</v>
      </c>
      <c r="Z58" s="95" t="s">
        <v>52</v>
      </c>
    </row>
    <row r="59" spans="1:26" x14ac:dyDescent="0.25">
      <c r="A59" s="5" t="s">
        <v>129</v>
      </c>
      <c r="B59" s="5" t="s">
        <v>99</v>
      </c>
      <c r="C59" s="5" t="s">
        <v>108</v>
      </c>
      <c r="D59" s="96">
        <v>68.382400000000004</v>
      </c>
      <c r="E59" s="96">
        <v>83.586400000000012</v>
      </c>
      <c r="F59" s="96">
        <v>19.6784</v>
      </c>
      <c r="G59" s="96">
        <v>10.041360000000001</v>
      </c>
      <c r="H59" s="96">
        <v>14.75048</v>
      </c>
      <c r="I59" s="96">
        <v>34.588720000000002</v>
      </c>
      <c r="J59" s="5">
        <f>VLOOKUP(A59,'Caratteristiche Fasce'!$A$4:$C$24,2,)</f>
        <v>1.62</v>
      </c>
      <c r="K59" s="5">
        <f>VLOOKUP(A59,'Caratteristiche Fasce'!$A$4:$C$24,3,)</f>
        <v>0.8</v>
      </c>
      <c r="L59" s="5">
        <f>VLOOKUP(A59,'Caratteristiche Fasce'!$A$4:$D$24,4,)</f>
        <v>1</v>
      </c>
      <c r="M59" s="38">
        <f>L59*K59*'Caratteristiche Materiale'!$N$5</f>
        <v>8.6666666666666696</v>
      </c>
      <c r="N59" s="61" t="str">
        <f t="shared" si="0"/>
        <v>NON VERIFICATO</v>
      </c>
      <c r="O59" s="29">
        <f t="shared" si="1"/>
        <v>85.477999999999994</v>
      </c>
      <c r="P59" s="22">
        <f>L59^2*K59*ABS(O59)/2*(1-ABS(O59)/(0.85*'Caratteristiche Materiale'!$N$4))</f>
        <v>28.296889962487395</v>
      </c>
      <c r="Q59" s="61" t="str">
        <f t="shared" si="2"/>
        <v>NON VERIFICATO</v>
      </c>
      <c r="R59" s="22">
        <f t="shared" si="3"/>
        <v>34.934432052453573</v>
      </c>
      <c r="S59" s="61" t="str">
        <f t="shared" si="4"/>
        <v>NON VERIFICATO</v>
      </c>
      <c r="U59" s="96">
        <f t="shared" si="5"/>
        <v>10.368512900025205</v>
      </c>
      <c r="V59" s="95" t="s">
        <v>52</v>
      </c>
      <c r="W59" s="96">
        <f t="shared" si="6"/>
        <v>81.80958983878962</v>
      </c>
      <c r="X59" s="95" t="s">
        <v>52</v>
      </c>
      <c r="Y59" s="96">
        <f t="shared" si="7"/>
        <v>41.794397237413705</v>
      </c>
      <c r="Z59" s="95" t="s">
        <v>52</v>
      </c>
    </row>
    <row r="60" spans="1:26" x14ac:dyDescent="0.25">
      <c r="A60" s="5" t="s">
        <v>130</v>
      </c>
      <c r="B60" s="5" t="s">
        <v>92</v>
      </c>
      <c r="C60" s="5" t="s">
        <v>108</v>
      </c>
      <c r="D60" s="96">
        <v>46.168000000000006</v>
      </c>
      <c r="E60" s="96">
        <v>231.34160000000003</v>
      </c>
      <c r="F60" s="96">
        <v>9.2872000000000003</v>
      </c>
      <c r="G60" s="96">
        <v>4.2408799999999998</v>
      </c>
      <c r="H60" s="96">
        <v>29.034320000000005</v>
      </c>
      <c r="I60" s="96">
        <v>101.22608000000001</v>
      </c>
      <c r="J60" s="5">
        <f>VLOOKUP(A60,'Caratteristiche Fasce'!$A$4:$C$24,2,)</f>
        <v>1.84</v>
      </c>
      <c r="K60" s="5">
        <f>VLOOKUP(A60,'Caratteristiche Fasce'!$A$4:$C$24,3,)</f>
        <v>0.8</v>
      </c>
      <c r="L60" s="5">
        <f>VLOOKUP(A60,'Caratteristiche Fasce'!$A$4:$D$24,4,)</f>
        <v>1.8</v>
      </c>
      <c r="M60" s="38">
        <f>L60*K60*'Caratteristiche Materiale'!$N$5</f>
        <v>15.600000000000005</v>
      </c>
      <c r="N60" s="61" t="str">
        <f t="shared" si="0"/>
        <v>NON VERIFICATO</v>
      </c>
      <c r="O60" s="29">
        <f t="shared" si="1"/>
        <v>32.06111111111111</v>
      </c>
      <c r="P60" s="22">
        <f>L60^2*K60*ABS(O60)/2*(1-ABS(O60)/(0.85*'Caratteristiche Materiale'!$N$4))</f>
        <v>38.864455179831936</v>
      </c>
      <c r="Q60" s="61" t="str">
        <f t="shared" si="2"/>
        <v>NON VERIFICATO</v>
      </c>
      <c r="R60" s="22">
        <f t="shared" si="3"/>
        <v>42.24397302155645</v>
      </c>
      <c r="S60" s="61" t="str">
        <f t="shared" si="4"/>
        <v>NON VERIFICATO</v>
      </c>
      <c r="U60" s="96">
        <f t="shared" si="5"/>
        <v>6.7432748800907412</v>
      </c>
      <c r="V60" s="95" t="s">
        <v>52</v>
      </c>
      <c r="W60" s="96">
        <f t="shared" si="6"/>
        <v>38.393717488449546</v>
      </c>
      <c r="X60" s="95" t="s">
        <v>52</v>
      </c>
      <c r="Y60" s="96">
        <f t="shared" si="7"/>
        <v>18.260430904582854</v>
      </c>
      <c r="Z60" s="95" t="s">
        <v>52</v>
      </c>
    </row>
    <row r="61" spans="1:26" x14ac:dyDescent="0.25">
      <c r="A61" s="5" t="s">
        <v>130</v>
      </c>
      <c r="B61" s="5" t="s">
        <v>93</v>
      </c>
      <c r="C61" s="5" t="s">
        <v>108</v>
      </c>
      <c r="D61" s="96">
        <v>75.883200000000002</v>
      </c>
      <c r="E61" s="96">
        <v>171.24080000000001</v>
      </c>
      <c r="F61" s="96">
        <v>9.8744000000000014</v>
      </c>
      <c r="G61" s="96">
        <v>6.8173599999999999</v>
      </c>
      <c r="H61" s="96">
        <v>46.435280000000006</v>
      </c>
      <c r="I61" s="96">
        <v>78.665999999999997</v>
      </c>
      <c r="J61" s="5">
        <f>VLOOKUP(A61,'Caratteristiche Fasce'!$A$4:$C$24,2,)</f>
        <v>1.84</v>
      </c>
      <c r="K61" s="5">
        <f>VLOOKUP(A61,'Caratteristiche Fasce'!$A$4:$C$24,3,)</f>
        <v>0.8</v>
      </c>
      <c r="L61" s="5">
        <f>VLOOKUP(A61,'Caratteristiche Fasce'!$A$4:$D$24,4,)</f>
        <v>1.8</v>
      </c>
      <c r="M61" s="38">
        <f>L61*K61*'Caratteristiche Materiale'!$N$5</f>
        <v>15.600000000000005</v>
      </c>
      <c r="N61" s="61" t="str">
        <f t="shared" si="0"/>
        <v>NON VERIFICATO</v>
      </c>
      <c r="O61" s="29">
        <f t="shared" si="1"/>
        <v>52.696666666666665</v>
      </c>
      <c r="P61" s="22">
        <f>L61^2*K61*ABS(O61)/2*(1-ABS(O61)/(0.85*'Caratteristiche Materiale'!$N$4))</f>
        <v>61.036569022386558</v>
      </c>
      <c r="Q61" s="61" t="str">
        <f t="shared" si="2"/>
        <v>NON VERIFICATO</v>
      </c>
      <c r="R61" s="22">
        <f t="shared" si="3"/>
        <v>66.344096763463654</v>
      </c>
      <c r="S61" s="61" t="str">
        <f t="shared" si="4"/>
        <v>NON VERIFICATO</v>
      </c>
      <c r="U61" s="96">
        <f t="shared" si="5"/>
        <v>9.1099784630765601</v>
      </c>
      <c r="V61" s="95" t="s">
        <v>52</v>
      </c>
      <c r="W61" s="96">
        <f t="shared" si="6"/>
        <v>77.589516465037704</v>
      </c>
      <c r="X61" s="95" t="s">
        <v>52</v>
      </c>
      <c r="Y61" s="96">
        <f t="shared" si="7"/>
        <v>38.743159786373141</v>
      </c>
      <c r="Z61" s="95" t="s">
        <v>52</v>
      </c>
    </row>
    <row r="62" spans="1:26" x14ac:dyDescent="0.25">
      <c r="A62" s="5" t="s">
        <v>130</v>
      </c>
      <c r="B62" s="5" t="s">
        <v>94</v>
      </c>
      <c r="C62" s="5" t="s">
        <v>108</v>
      </c>
      <c r="D62" s="96">
        <v>46.168000000000006</v>
      </c>
      <c r="E62" s="96">
        <v>231.34160000000003</v>
      </c>
      <c r="F62" s="96">
        <v>9.2872000000000003</v>
      </c>
      <c r="G62" s="96">
        <v>4.2408799999999998</v>
      </c>
      <c r="H62" s="96">
        <v>29.034320000000005</v>
      </c>
      <c r="I62" s="96">
        <v>101.22608000000001</v>
      </c>
      <c r="J62" s="5">
        <f>VLOOKUP(A62,'Caratteristiche Fasce'!$A$4:$C$24,2,)</f>
        <v>1.84</v>
      </c>
      <c r="K62" s="5">
        <f>VLOOKUP(A62,'Caratteristiche Fasce'!$A$4:$C$24,3,)</f>
        <v>0.8</v>
      </c>
      <c r="L62" s="5">
        <f>VLOOKUP(A62,'Caratteristiche Fasce'!$A$4:$D$24,4,)</f>
        <v>1.8</v>
      </c>
      <c r="M62" s="38">
        <f>L62*K62*'Caratteristiche Materiale'!$N$5</f>
        <v>15.600000000000005</v>
      </c>
      <c r="N62" s="61" t="str">
        <f t="shared" si="0"/>
        <v>NON VERIFICATO</v>
      </c>
      <c r="O62" s="29">
        <f t="shared" si="1"/>
        <v>32.06111111111111</v>
      </c>
      <c r="P62" s="22">
        <f>L62^2*K62*ABS(O62)/2*(1-ABS(O62)/(0.85*'Caratteristiche Materiale'!$N$4))</f>
        <v>38.864455179831936</v>
      </c>
      <c r="Q62" s="61" t="str">
        <f t="shared" si="2"/>
        <v>NON VERIFICATO</v>
      </c>
      <c r="R62" s="22">
        <f t="shared" si="3"/>
        <v>42.24397302155645</v>
      </c>
      <c r="S62" s="61" t="str">
        <f t="shared" si="4"/>
        <v>NON VERIFICATO</v>
      </c>
      <c r="U62" s="96">
        <f t="shared" si="5"/>
        <v>6.7432748800907412</v>
      </c>
      <c r="V62" s="95" t="s">
        <v>52</v>
      </c>
      <c r="W62" s="96">
        <f t="shared" si="6"/>
        <v>38.393717488449546</v>
      </c>
      <c r="X62" s="95" t="s">
        <v>52</v>
      </c>
      <c r="Y62" s="96">
        <f t="shared" si="7"/>
        <v>18.260430904582854</v>
      </c>
      <c r="Z62" s="95" t="s">
        <v>52</v>
      </c>
    </row>
    <row r="63" spans="1:26" x14ac:dyDescent="0.25">
      <c r="A63" s="5" t="s">
        <v>130</v>
      </c>
      <c r="B63" s="5" t="s">
        <v>95</v>
      </c>
      <c r="C63" s="5" t="s">
        <v>108</v>
      </c>
      <c r="D63" s="96">
        <v>46.168000000000006</v>
      </c>
      <c r="E63" s="96">
        <v>231.34160000000003</v>
      </c>
      <c r="F63" s="96">
        <v>9.2872000000000003</v>
      </c>
      <c r="G63" s="96">
        <v>4.2408799999999998</v>
      </c>
      <c r="H63" s="96">
        <v>29.034320000000005</v>
      </c>
      <c r="I63" s="96">
        <v>101.22608000000001</v>
      </c>
      <c r="J63" s="5">
        <f>VLOOKUP(A63,'Caratteristiche Fasce'!$A$4:$C$24,2,)</f>
        <v>1.84</v>
      </c>
      <c r="K63" s="5">
        <f>VLOOKUP(A63,'Caratteristiche Fasce'!$A$4:$C$24,3,)</f>
        <v>0.8</v>
      </c>
      <c r="L63" s="5">
        <f>VLOOKUP(A63,'Caratteristiche Fasce'!$A$4:$D$24,4,)</f>
        <v>1.8</v>
      </c>
      <c r="M63" s="38">
        <f>L63*K63*'Caratteristiche Materiale'!$N$5</f>
        <v>15.600000000000005</v>
      </c>
      <c r="N63" s="61" t="str">
        <f t="shared" si="0"/>
        <v>NON VERIFICATO</v>
      </c>
      <c r="O63" s="29">
        <f t="shared" si="1"/>
        <v>32.06111111111111</v>
      </c>
      <c r="P63" s="22">
        <f>L63^2*K63*ABS(O63)/2*(1-ABS(O63)/(0.85*'Caratteristiche Materiale'!$N$4))</f>
        <v>38.864455179831936</v>
      </c>
      <c r="Q63" s="61" t="str">
        <f t="shared" si="2"/>
        <v>NON VERIFICATO</v>
      </c>
      <c r="R63" s="22">
        <f t="shared" si="3"/>
        <v>42.24397302155645</v>
      </c>
      <c r="S63" s="61" t="str">
        <f t="shared" si="4"/>
        <v>NON VERIFICATO</v>
      </c>
      <c r="U63" s="96">
        <f t="shared" si="5"/>
        <v>6.7432748800907412</v>
      </c>
      <c r="V63" s="95" t="s">
        <v>52</v>
      </c>
      <c r="W63" s="96">
        <f t="shared" si="6"/>
        <v>38.393717488449546</v>
      </c>
      <c r="X63" s="95" t="s">
        <v>52</v>
      </c>
      <c r="Y63" s="96">
        <f t="shared" si="7"/>
        <v>18.260430904582854</v>
      </c>
      <c r="Z63" s="95" t="s">
        <v>52</v>
      </c>
    </row>
    <row r="64" spans="1:26" x14ac:dyDescent="0.25">
      <c r="A64" s="5" t="s">
        <v>130</v>
      </c>
      <c r="B64" s="5" t="s">
        <v>96</v>
      </c>
      <c r="C64" s="5" t="s">
        <v>108</v>
      </c>
      <c r="D64" s="96">
        <v>46.168000000000006</v>
      </c>
      <c r="E64" s="96">
        <v>231.34160000000003</v>
      </c>
      <c r="F64" s="96">
        <v>9.2872000000000003</v>
      </c>
      <c r="G64" s="96">
        <v>4.2408799999999998</v>
      </c>
      <c r="H64" s="96">
        <v>29.034320000000005</v>
      </c>
      <c r="I64" s="96">
        <v>101.22608000000001</v>
      </c>
      <c r="J64" s="5">
        <f>VLOOKUP(A64,'Caratteristiche Fasce'!$A$4:$C$24,2,)</f>
        <v>1.84</v>
      </c>
      <c r="K64" s="5">
        <f>VLOOKUP(A64,'Caratteristiche Fasce'!$A$4:$C$24,3,)</f>
        <v>0.8</v>
      </c>
      <c r="L64" s="5">
        <f>VLOOKUP(A64,'Caratteristiche Fasce'!$A$4:$D$24,4,)</f>
        <v>1.8</v>
      </c>
      <c r="M64" s="38">
        <f>L64*K64*'Caratteristiche Materiale'!$N$5</f>
        <v>15.600000000000005</v>
      </c>
      <c r="N64" s="61" t="str">
        <f t="shared" si="0"/>
        <v>NON VERIFICATO</v>
      </c>
      <c r="O64" s="29">
        <f t="shared" si="1"/>
        <v>32.06111111111111</v>
      </c>
      <c r="P64" s="22">
        <f>L64^2*K64*ABS(O64)/2*(1-ABS(O64)/(0.85*'Caratteristiche Materiale'!$N$4))</f>
        <v>38.864455179831936</v>
      </c>
      <c r="Q64" s="61" t="str">
        <f t="shared" si="2"/>
        <v>NON VERIFICATO</v>
      </c>
      <c r="R64" s="22">
        <f t="shared" si="3"/>
        <v>42.24397302155645</v>
      </c>
      <c r="S64" s="61" t="str">
        <f t="shared" si="4"/>
        <v>NON VERIFICATO</v>
      </c>
      <c r="U64" s="96">
        <f t="shared" si="5"/>
        <v>6.7432748800907412</v>
      </c>
      <c r="V64" s="95" t="s">
        <v>52</v>
      </c>
      <c r="W64" s="96">
        <f t="shared" si="6"/>
        <v>38.393717488449546</v>
      </c>
      <c r="X64" s="95" t="s">
        <v>52</v>
      </c>
      <c r="Y64" s="96">
        <f t="shared" si="7"/>
        <v>18.260430904582854</v>
      </c>
      <c r="Z64" s="95" t="s">
        <v>52</v>
      </c>
    </row>
    <row r="65" spans="1:26" x14ac:dyDescent="0.25">
      <c r="A65" s="5" t="s">
        <v>130</v>
      </c>
      <c r="B65" s="5" t="s">
        <v>97</v>
      </c>
      <c r="C65" s="5" t="s">
        <v>108</v>
      </c>
      <c r="D65" s="96">
        <v>75.883200000000002</v>
      </c>
      <c r="E65" s="96">
        <v>171.24080000000001</v>
      </c>
      <c r="F65" s="96">
        <v>9.8744000000000014</v>
      </c>
      <c r="G65" s="96">
        <v>6.8173599999999999</v>
      </c>
      <c r="H65" s="96">
        <v>46.435280000000006</v>
      </c>
      <c r="I65" s="96">
        <v>78.665999999999997</v>
      </c>
      <c r="J65" s="5">
        <f>VLOOKUP(A65,'Caratteristiche Fasce'!$A$4:$C$24,2,)</f>
        <v>1.84</v>
      </c>
      <c r="K65" s="5">
        <f>VLOOKUP(A65,'Caratteristiche Fasce'!$A$4:$C$24,3,)</f>
        <v>0.8</v>
      </c>
      <c r="L65" s="5">
        <f>VLOOKUP(A65,'Caratteristiche Fasce'!$A$4:$D$24,4,)</f>
        <v>1.8</v>
      </c>
      <c r="M65" s="38">
        <f>L65*K65*'Caratteristiche Materiale'!$N$5</f>
        <v>15.600000000000005</v>
      </c>
      <c r="N65" s="61" t="str">
        <f t="shared" si="0"/>
        <v>NON VERIFICATO</v>
      </c>
      <c r="O65" s="29">
        <f t="shared" si="1"/>
        <v>52.696666666666665</v>
      </c>
      <c r="P65" s="22">
        <f>L65^2*K65*ABS(O65)/2*(1-ABS(O65)/(0.85*'Caratteristiche Materiale'!$N$4))</f>
        <v>61.036569022386558</v>
      </c>
      <c r="Q65" s="61" t="str">
        <f t="shared" si="2"/>
        <v>NON VERIFICATO</v>
      </c>
      <c r="R65" s="22">
        <f t="shared" si="3"/>
        <v>66.344096763463654</v>
      </c>
      <c r="S65" s="61" t="str">
        <f t="shared" si="4"/>
        <v>NON VERIFICATO</v>
      </c>
      <c r="U65" s="96">
        <f t="shared" si="5"/>
        <v>9.1099784630765601</v>
      </c>
      <c r="V65" s="95" t="s">
        <v>52</v>
      </c>
      <c r="W65" s="96">
        <f t="shared" si="6"/>
        <v>77.589516465037704</v>
      </c>
      <c r="X65" s="95" t="s">
        <v>52</v>
      </c>
      <c r="Y65" s="96">
        <f t="shared" si="7"/>
        <v>38.743159786373141</v>
      </c>
      <c r="Z65" s="95" t="s">
        <v>52</v>
      </c>
    </row>
    <row r="66" spans="1:26" x14ac:dyDescent="0.25">
      <c r="A66" s="5" t="s">
        <v>130</v>
      </c>
      <c r="B66" s="5" t="s">
        <v>98</v>
      </c>
      <c r="C66" s="5" t="s">
        <v>108</v>
      </c>
      <c r="D66" s="96">
        <v>75.883200000000002</v>
      </c>
      <c r="E66" s="96">
        <v>171.24080000000001</v>
      </c>
      <c r="F66" s="96">
        <v>9.8744000000000014</v>
      </c>
      <c r="G66" s="96">
        <v>6.8173599999999999</v>
      </c>
      <c r="H66" s="96">
        <v>46.435280000000006</v>
      </c>
      <c r="I66" s="96">
        <v>78.665999999999997</v>
      </c>
      <c r="J66" s="5">
        <f>VLOOKUP(A66,'Caratteristiche Fasce'!$A$4:$C$24,2,)</f>
        <v>1.84</v>
      </c>
      <c r="K66" s="5">
        <f>VLOOKUP(A66,'Caratteristiche Fasce'!$A$4:$C$24,3,)</f>
        <v>0.8</v>
      </c>
      <c r="L66" s="5">
        <f>VLOOKUP(A66,'Caratteristiche Fasce'!$A$4:$D$24,4,)</f>
        <v>1.8</v>
      </c>
      <c r="M66" s="38">
        <f>L66*K66*'Caratteristiche Materiale'!$N$5</f>
        <v>15.600000000000005</v>
      </c>
      <c r="N66" s="61" t="str">
        <f t="shared" si="0"/>
        <v>NON VERIFICATO</v>
      </c>
      <c r="O66" s="29">
        <f t="shared" si="1"/>
        <v>52.696666666666665</v>
      </c>
      <c r="P66" s="22">
        <f>L66^2*K66*ABS(O66)/2*(1-ABS(O66)/(0.85*'Caratteristiche Materiale'!$N$4))</f>
        <v>61.036569022386558</v>
      </c>
      <c r="Q66" s="61" t="str">
        <f t="shared" si="2"/>
        <v>NON VERIFICATO</v>
      </c>
      <c r="R66" s="22">
        <f t="shared" si="3"/>
        <v>66.344096763463654</v>
      </c>
      <c r="S66" s="61" t="str">
        <f t="shared" si="4"/>
        <v>NON VERIFICATO</v>
      </c>
      <c r="U66" s="96">
        <f t="shared" si="5"/>
        <v>9.1099784630765601</v>
      </c>
      <c r="V66" s="95" t="s">
        <v>52</v>
      </c>
      <c r="W66" s="96">
        <f t="shared" si="6"/>
        <v>77.589516465037704</v>
      </c>
      <c r="X66" s="95" t="s">
        <v>52</v>
      </c>
      <c r="Y66" s="96">
        <f t="shared" si="7"/>
        <v>38.743159786373141</v>
      </c>
      <c r="Z66" s="95" t="s">
        <v>52</v>
      </c>
    </row>
    <row r="67" spans="1:26" x14ac:dyDescent="0.25">
      <c r="A67" s="5" t="s">
        <v>130</v>
      </c>
      <c r="B67" s="5" t="s">
        <v>99</v>
      </c>
      <c r="C67" s="5" t="s">
        <v>108</v>
      </c>
      <c r="D67" s="96">
        <v>75.883200000000002</v>
      </c>
      <c r="E67" s="96">
        <v>171.24080000000001</v>
      </c>
      <c r="F67" s="96">
        <v>9.8744000000000014</v>
      </c>
      <c r="G67" s="96">
        <v>6.8173599999999999</v>
      </c>
      <c r="H67" s="96">
        <v>46.435280000000006</v>
      </c>
      <c r="I67" s="96">
        <v>78.665999999999997</v>
      </c>
      <c r="J67" s="5">
        <f>VLOOKUP(A67,'Caratteristiche Fasce'!$A$4:$C$24,2,)</f>
        <v>1.84</v>
      </c>
      <c r="K67" s="5">
        <f>VLOOKUP(A67,'Caratteristiche Fasce'!$A$4:$C$24,3,)</f>
        <v>0.8</v>
      </c>
      <c r="L67" s="5">
        <f>VLOOKUP(A67,'Caratteristiche Fasce'!$A$4:$D$24,4,)</f>
        <v>1.8</v>
      </c>
      <c r="M67" s="38">
        <f>L67*K67*'Caratteristiche Materiale'!$N$5</f>
        <v>15.600000000000005</v>
      </c>
      <c r="N67" s="61" t="str">
        <f t="shared" si="0"/>
        <v>NON VERIFICATO</v>
      </c>
      <c r="O67" s="29">
        <f t="shared" si="1"/>
        <v>52.696666666666665</v>
      </c>
      <c r="P67" s="22">
        <f>L67^2*K67*ABS(O67)/2*(1-ABS(O67)/(0.85*'Caratteristiche Materiale'!$N$4))</f>
        <v>61.036569022386558</v>
      </c>
      <c r="Q67" s="61" t="str">
        <f t="shared" si="2"/>
        <v>NON VERIFICATO</v>
      </c>
      <c r="R67" s="22">
        <f t="shared" si="3"/>
        <v>66.344096763463654</v>
      </c>
      <c r="S67" s="61" t="str">
        <f t="shared" si="4"/>
        <v>NON VERIFICATO</v>
      </c>
      <c r="U67" s="96">
        <f t="shared" si="5"/>
        <v>9.1099784630765601</v>
      </c>
      <c r="V67" s="95" t="s">
        <v>52</v>
      </c>
      <c r="W67" s="96">
        <f t="shared" si="6"/>
        <v>77.589516465037704</v>
      </c>
      <c r="X67" s="95" t="s">
        <v>52</v>
      </c>
      <c r="Y67" s="96">
        <f t="shared" si="7"/>
        <v>38.743159786373141</v>
      </c>
      <c r="Z67" s="95" t="s">
        <v>52</v>
      </c>
    </row>
    <row r="68" spans="1:26" x14ac:dyDescent="0.25">
      <c r="A68" s="5" t="s">
        <v>131</v>
      </c>
      <c r="B68" s="5" t="s">
        <v>92</v>
      </c>
      <c r="C68" s="5" t="s">
        <v>108</v>
      </c>
      <c r="D68" s="96">
        <v>117.18240000000002</v>
      </c>
      <c r="E68" s="96">
        <v>306.09840000000003</v>
      </c>
      <c r="F68" s="96">
        <v>11.956800000000001</v>
      </c>
      <c r="G68" s="96">
        <v>7.4518400000000007</v>
      </c>
      <c r="H68" s="96">
        <v>23.98216</v>
      </c>
      <c r="I68" s="96">
        <v>198.64128000000002</v>
      </c>
      <c r="J68" s="5">
        <f>VLOOKUP(A68,'Caratteristiche Fasce'!$A$4:$C$24,2,)</f>
        <v>1.61</v>
      </c>
      <c r="K68" s="5">
        <f>VLOOKUP(A68,'Caratteristiche Fasce'!$A$4:$C$24,3,)</f>
        <v>0.8</v>
      </c>
      <c r="L68" s="5">
        <f>VLOOKUP(A68,'Caratteristiche Fasce'!$A$4:$D$24,4,)</f>
        <v>1.8</v>
      </c>
      <c r="M68" s="38">
        <f>L68*K68*'Caratteristiche Materiale'!$N$5</f>
        <v>15.600000000000005</v>
      </c>
      <c r="N68" s="61" t="str">
        <f t="shared" si="0"/>
        <v>NON VERIFICATO</v>
      </c>
      <c r="O68" s="29">
        <f t="shared" si="1"/>
        <v>81.376666666666665</v>
      </c>
      <c r="P68" s="22">
        <f>L68^2*K68*ABS(O68)/2*(1-ABS(O68)/(0.85*'Caratteristiche Materiale'!$N$4))</f>
        <v>88.155275710386576</v>
      </c>
      <c r="Q68" s="61" t="str">
        <f t="shared" si="2"/>
        <v>NON VERIFICATO</v>
      </c>
      <c r="R68" s="22">
        <f t="shared" si="3"/>
        <v>109.50965926756096</v>
      </c>
      <c r="S68" s="61" t="str">
        <f t="shared" si="4"/>
        <v>NON VERIFICATO</v>
      </c>
      <c r="U68" s="96">
        <f t="shared" si="5"/>
        <v>5.0964003732133207</v>
      </c>
      <c r="V68" s="95" t="s">
        <v>52</v>
      </c>
      <c r="W68" s="96">
        <f t="shared" si="6"/>
        <v>44.379131925844703</v>
      </c>
      <c r="X68" s="95" t="s">
        <v>52</v>
      </c>
      <c r="Y68" s="96">
        <f t="shared" si="7"/>
        <v>35.775965920619299</v>
      </c>
      <c r="Z68" s="95" t="s">
        <v>52</v>
      </c>
    </row>
    <row r="69" spans="1:26" x14ac:dyDescent="0.25">
      <c r="A69" s="5" t="s">
        <v>131</v>
      </c>
      <c r="B69" s="5" t="s">
        <v>93</v>
      </c>
      <c r="C69" s="5" t="s">
        <v>108</v>
      </c>
      <c r="D69" s="96">
        <v>176.78160000000003</v>
      </c>
      <c r="E69" s="96">
        <v>198.49760000000003</v>
      </c>
      <c r="F69" s="96">
        <v>15.210400000000002</v>
      </c>
      <c r="G69" s="96">
        <v>10.420000000000002</v>
      </c>
      <c r="H69" s="96">
        <v>35.80424</v>
      </c>
      <c r="I69" s="96">
        <v>123.71071999999999</v>
      </c>
      <c r="J69" s="5">
        <f>VLOOKUP(A69,'Caratteristiche Fasce'!$A$4:$C$24,2,)</f>
        <v>1.61</v>
      </c>
      <c r="K69" s="5">
        <f>VLOOKUP(A69,'Caratteristiche Fasce'!$A$4:$C$24,3,)</f>
        <v>0.8</v>
      </c>
      <c r="L69" s="5">
        <f>VLOOKUP(A69,'Caratteristiche Fasce'!$A$4:$D$24,4,)</f>
        <v>1.8</v>
      </c>
      <c r="M69" s="38">
        <f>L69*K69*'Caratteristiche Materiale'!$N$5</f>
        <v>15.600000000000005</v>
      </c>
      <c r="N69" s="61" t="str">
        <f t="shared" ref="N69:N132" si="8">IF(R69&gt;=ABS(E69),"verificato","NON VERIFICATO")</f>
        <v>NON VERIFICATO</v>
      </c>
      <c r="O69" s="29">
        <f t="shared" ref="O69:O132" si="9">D69/(K69*L69)</f>
        <v>122.765</v>
      </c>
      <c r="P69" s="22">
        <f>L69^2*K69*ABS(O69)/2*(1-ABS(O69)/(0.85*'Caratteristiche Materiale'!$N$4))</f>
        <v>119.71049785895801</v>
      </c>
      <c r="Q69" s="61" t="str">
        <f t="shared" ref="Q69:Q132" si="10">IF(P69&gt;=ABS(I69),"verificato","NON VERIFICATO")</f>
        <v>NON VERIFICATO</v>
      </c>
      <c r="R69" s="22">
        <f t="shared" ref="R69:R132" si="11">2*P69/J69</f>
        <v>148.70869299249441</v>
      </c>
      <c r="S69" s="61" t="str">
        <f t="shared" ref="S69:S132" si="12">IF(R69&gt;=ABS(E69),"verificato","NON VERIFICATO")</f>
        <v>NON VERIFICATO</v>
      </c>
      <c r="U69" s="96">
        <f t="shared" ref="U69:U132" si="13">M69/ABS(E69)*100</f>
        <v>7.8590370865944985</v>
      </c>
      <c r="V69" s="95" t="s">
        <v>52</v>
      </c>
      <c r="W69" s="96">
        <f t="shared" ref="W69:W132" si="14">P69/ABS(I69)*100</f>
        <v>96.766470891898464</v>
      </c>
      <c r="X69" s="95" t="s">
        <v>52</v>
      </c>
      <c r="Y69" s="96">
        <f t="shared" ref="Y69:Y132" si="15">R69/ABS(E69)*100</f>
        <v>74.917123931218498</v>
      </c>
      <c r="Z69" s="95" t="s">
        <v>52</v>
      </c>
    </row>
    <row r="70" spans="1:26" x14ac:dyDescent="0.25">
      <c r="A70" s="5" t="s">
        <v>131</v>
      </c>
      <c r="B70" s="5" t="s">
        <v>94</v>
      </c>
      <c r="C70" s="5" t="s">
        <v>108</v>
      </c>
      <c r="D70" s="96">
        <v>117.18240000000002</v>
      </c>
      <c r="E70" s="96">
        <v>306.09840000000003</v>
      </c>
      <c r="F70" s="96">
        <v>11.956800000000001</v>
      </c>
      <c r="G70" s="96">
        <v>7.4518400000000007</v>
      </c>
      <c r="H70" s="96">
        <v>23.98216</v>
      </c>
      <c r="I70" s="96">
        <v>198.64128000000002</v>
      </c>
      <c r="J70" s="5">
        <f>VLOOKUP(A70,'Caratteristiche Fasce'!$A$4:$C$24,2,)</f>
        <v>1.61</v>
      </c>
      <c r="K70" s="5">
        <f>VLOOKUP(A70,'Caratteristiche Fasce'!$A$4:$C$24,3,)</f>
        <v>0.8</v>
      </c>
      <c r="L70" s="5">
        <f>VLOOKUP(A70,'Caratteristiche Fasce'!$A$4:$D$24,4,)</f>
        <v>1.8</v>
      </c>
      <c r="M70" s="38">
        <f>L70*K70*'Caratteristiche Materiale'!$N$5</f>
        <v>15.600000000000005</v>
      </c>
      <c r="N70" s="61" t="str">
        <f t="shared" si="8"/>
        <v>NON VERIFICATO</v>
      </c>
      <c r="O70" s="29">
        <f t="shared" si="9"/>
        <v>81.376666666666665</v>
      </c>
      <c r="P70" s="22">
        <f>L70^2*K70*ABS(O70)/2*(1-ABS(O70)/(0.85*'Caratteristiche Materiale'!$N$4))</f>
        <v>88.155275710386576</v>
      </c>
      <c r="Q70" s="61" t="str">
        <f t="shared" si="10"/>
        <v>NON VERIFICATO</v>
      </c>
      <c r="R70" s="22">
        <f t="shared" si="11"/>
        <v>109.50965926756096</v>
      </c>
      <c r="S70" s="61" t="str">
        <f t="shared" si="12"/>
        <v>NON VERIFICATO</v>
      </c>
      <c r="U70" s="96">
        <f t="shared" si="13"/>
        <v>5.0964003732133207</v>
      </c>
      <c r="V70" s="95" t="s">
        <v>52</v>
      </c>
      <c r="W70" s="96">
        <f t="shared" si="14"/>
        <v>44.379131925844703</v>
      </c>
      <c r="X70" s="95" t="s">
        <v>52</v>
      </c>
      <c r="Y70" s="96">
        <f t="shared" si="15"/>
        <v>35.775965920619299</v>
      </c>
      <c r="Z70" s="95" t="s">
        <v>52</v>
      </c>
    </row>
    <row r="71" spans="1:26" x14ac:dyDescent="0.25">
      <c r="A71" s="5" t="s">
        <v>131</v>
      </c>
      <c r="B71" s="5" t="s">
        <v>95</v>
      </c>
      <c r="C71" s="5" t="s">
        <v>108</v>
      </c>
      <c r="D71" s="96">
        <v>117.18240000000002</v>
      </c>
      <c r="E71" s="96">
        <v>306.09840000000003</v>
      </c>
      <c r="F71" s="96">
        <v>11.956800000000001</v>
      </c>
      <c r="G71" s="96">
        <v>7.4518400000000007</v>
      </c>
      <c r="H71" s="96">
        <v>23.98216</v>
      </c>
      <c r="I71" s="96">
        <v>198.64128000000002</v>
      </c>
      <c r="J71" s="5">
        <f>VLOOKUP(A71,'Caratteristiche Fasce'!$A$4:$C$24,2,)</f>
        <v>1.61</v>
      </c>
      <c r="K71" s="5">
        <f>VLOOKUP(A71,'Caratteristiche Fasce'!$A$4:$C$24,3,)</f>
        <v>0.8</v>
      </c>
      <c r="L71" s="5">
        <f>VLOOKUP(A71,'Caratteristiche Fasce'!$A$4:$D$24,4,)</f>
        <v>1.8</v>
      </c>
      <c r="M71" s="38">
        <f>L71*K71*'Caratteristiche Materiale'!$N$5</f>
        <v>15.600000000000005</v>
      </c>
      <c r="N71" s="61" t="str">
        <f t="shared" si="8"/>
        <v>NON VERIFICATO</v>
      </c>
      <c r="O71" s="29">
        <f t="shared" si="9"/>
        <v>81.376666666666665</v>
      </c>
      <c r="P71" s="22">
        <f>L71^2*K71*ABS(O71)/2*(1-ABS(O71)/(0.85*'Caratteristiche Materiale'!$N$4))</f>
        <v>88.155275710386576</v>
      </c>
      <c r="Q71" s="61" t="str">
        <f t="shared" si="10"/>
        <v>NON VERIFICATO</v>
      </c>
      <c r="R71" s="22">
        <f t="shared" si="11"/>
        <v>109.50965926756096</v>
      </c>
      <c r="S71" s="61" t="str">
        <f t="shared" si="12"/>
        <v>NON VERIFICATO</v>
      </c>
      <c r="U71" s="96">
        <f t="shared" si="13"/>
        <v>5.0964003732133207</v>
      </c>
      <c r="V71" s="95" t="s">
        <v>52</v>
      </c>
      <c r="W71" s="96">
        <f t="shared" si="14"/>
        <v>44.379131925844703</v>
      </c>
      <c r="X71" s="95" t="s">
        <v>52</v>
      </c>
      <c r="Y71" s="96">
        <f t="shared" si="15"/>
        <v>35.775965920619299</v>
      </c>
      <c r="Z71" s="95" t="s">
        <v>52</v>
      </c>
    </row>
    <row r="72" spans="1:26" x14ac:dyDescent="0.25">
      <c r="A72" s="5" t="s">
        <v>131</v>
      </c>
      <c r="B72" s="5" t="s">
        <v>96</v>
      </c>
      <c r="C72" s="5" t="s">
        <v>108</v>
      </c>
      <c r="D72" s="96">
        <v>117.18240000000002</v>
      </c>
      <c r="E72" s="96">
        <v>306.09840000000003</v>
      </c>
      <c r="F72" s="96">
        <v>11.956800000000001</v>
      </c>
      <c r="G72" s="96">
        <v>7.4518400000000007</v>
      </c>
      <c r="H72" s="96">
        <v>23.98216</v>
      </c>
      <c r="I72" s="96">
        <v>198.64128000000002</v>
      </c>
      <c r="J72" s="5">
        <f>VLOOKUP(A72,'Caratteristiche Fasce'!$A$4:$C$24,2,)</f>
        <v>1.61</v>
      </c>
      <c r="K72" s="5">
        <f>VLOOKUP(A72,'Caratteristiche Fasce'!$A$4:$C$24,3,)</f>
        <v>0.8</v>
      </c>
      <c r="L72" s="5">
        <f>VLOOKUP(A72,'Caratteristiche Fasce'!$A$4:$D$24,4,)</f>
        <v>1.8</v>
      </c>
      <c r="M72" s="38">
        <f>L72*K72*'Caratteristiche Materiale'!$N$5</f>
        <v>15.600000000000005</v>
      </c>
      <c r="N72" s="61" t="str">
        <f t="shared" si="8"/>
        <v>NON VERIFICATO</v>
      </c>
      <c r="O72" s="29">
        <f t="shared" si="9"/>
        <v>81.376666666666665</v>
      </c>
      <c r="P72" s="22">
        <f>L72^2*K72*ABS(O72)/2*(1-ABS(O72)/(0.85*'Caratteristiche Materiale'!$N$4))</f>
        <v>88.155275710386576</v>
      </c>
      <c r="Q72" s="61" t="str">
        <f t="shared" si="10"/>
        <v>NON VERIFICATO</v>
      </c>
      <c r="R72" s="22">
        <f t="shared" si="11"/>
        <v>109.50965926756096</v>
      </c>
      <c r="S72" s="61" t="str">
        <f t="shared" si="12"/>
        <v>NON VERIFICATO</v>
      </c>
      <c r="U72" s="96">
        <f t="shared" si="13"/>
        <v>5.0964003732133207</v>
      </c>
      <c r="V72" s="95" t="s">
        <v>52</v>
      </c>
      <c r="W72" s="96">
        <f t="shared" si="14"/>
        <v>44.379131925844703</v>
      </c>
      <c r="X72" s="95" t="s">
        <v>52</v>
      </c>
      <c r="Y72" s="96">
        <f t="shared" si="15"/>
        <v>35.775965920619299</v>
      </c>
      <c r="Z72" s="95" t="s">
        <v>52</v>
      </c>
    </row>
    <row r="73" spans="1:26" x14ac:dyDescent="0.25">
      <c r="A73" s="5" t="s">
        <v>131</v>
      </c>
      <c r="B73" s="5" t="s">
        <v>97</v>
      </c>
      <c r="C73" s="5" t="s">
        <v>108</v>
      </c>
      <c r="D73" s="96">
        <v>176.78160000000003</v>
      </c>
      <c r="E73" s="96">
        <v>198.49760000000003</v>
      </c>
      <c r="F73" s="96">
        <v>15.210400000000002</v>
      </c>
      <c r="G73" s="96">
        <v>10.420000000000002</v>
      </c>
      <c r="H73" s="96">
        <v>35.80424</v>
      </c>
      <c r="I73" s="96">
        <v>123.71071999999999</v>
      </c>
      <c r="J73" s="5">
        <f>VLOOKUP(A73,'Caratteristiche Fasce'!$A$4:$C$24,2,)</f>
        <v>1.61</v>
      </c>
      <c r="K73" s="5">
        <f>VLOOKUP(A73,'Caratteristiche Fasce'!$A$4:$C$24,3,)</f>
        <v>0.8</v>
      </c>
      <c r="L73" s="5">
        <f>VLOOKUP(A73,'Caratteristiche Fasce'!$A$4:$D$24,4,)</f>
        <v>1.8</v>
      </c>
      <c r="M73" s="38">
        <f>L73*K73*'Caratteristiche Materiale'!$N$5</f>
        <v>15.600000000000005</v>
      </c>
      <c r="N73" s="61" t="str">
        <f t="shared" si="8"/>
        <v>NON VERIFICATO</v>
      </c>
      <c r="O73" s="29">
        <f t="shared" si="9"/>
        <v>122.765</v>
      </c>
      <c r="P73" s="22">
        <f>L73^2*K73*ABS(O73)/2*(1-ABS(O73)/(0.85*'Caratteristiche Materiale'!$N$4))</f>
        <v>119.71049785895801</v>
      </c>
      <c r="Q73" s="61" t="str">
        <f t="shared" si="10"/>
        <v>NON VERIFICATO</v>
      </c>
      <c r="R73" s="22">
        <f t="shared" si="11"/>
        <v>148.70869299249441</v>
      </c>
      <c r="S73" s="61" t="str">
        <f t="shared" si="12"/>
        <v>NON VERIFICATO</v>
      </c>
      <c r="U73" s="96">
        <f t="shared" si="13"/>
        <v>7.8590370865944985</v>
      </c>
      <c r="V73" s="95" t="s">
        <v>52</v>
      </c>
      <c r="W73" s="96">
        <f t="shared" si="14"/>
        <v>96.766470891898464</v>
      </c>
      <c r="X73" s="95" t="s">
        <v>52</v>
      </c>
      <c r="Y73" s="96">
        <f t="shared" si="15"/>
        <v>74.917123931218498</v>
      </c>
      <c r="Z73" s="95" t="s">
        <v>52</v>
      </c>
    </row>
    <row r="74" spans="1:26" x14ac:dyDescent="0.25">
      <c r="A74" s="5" t="s">
        <v>131</v>
      </c>
      <c r="B74" s="5" t="s">
        <v>98</v>
      </c>
      <c r="C74" s="5" t="s">
        <v>108</v>
      </c>
      <c r="D74" s="96">
        <v>176.78160000000003</v>
      </c>
      <c r="E74" s="96">
        <v>198.49760000000003</v>
      </c>
      <c r="F74" s="96">
        <v>15.210400000000002</v>
      </c>
      <c r="G74" s="96">
        <v>10.420000000000002</v>
      </c>
      <c r="H74" s="96">
        <v>35.80424</v>
      </c>
      <c r="I74" s="96">
        <v>123.71071999999999</v>
      </c>
      <c r="J74" s="5">
        <f>VLOOKUP(A74,'Caratteristiche Fasce'!$A$4:$C$24,2,)</f>
        <v>1.61</v>
      </c>
      <c r="K74" s="5">
        <f>VLOOKUP(A74,'Caratteristiche Fasce'!$A$4:$C$24,3,)</f>
        <v>0.8</v>
      </c>
      <c r="L74" s="5">
        <f>VLOOKUP(A74,'Caratteristiche Fasce'!$A$4:$D$24,4,)</f>
        <v>1.8</v>
      </c>
      <c r="M74" s="38">
        <f>L74*K74*'Caratteristiche Materiale'!$N$5</f>
        <v>15.600000000000005</v>
      </c>
      <c r="N74" s="61" t="str">
        <f t="shared" si="8"/>
        <v>NON VERIFICATO</v>
      </c>
      <c r="O74" s="29">
        <f t="shared" si="9"/>
        <v>122.765</v>
      </c>
      <c r="P74" s="22">
        <f>L74^2*K74*ABS(O74)/2*(1-ABS(O74)/(0.85*'Caratteristiche Materiale'!$N$4))</f>
        <v>119.71049785895801</v>
      </c>
      <c r="Q74" s="61" t="str">
        <f t="shared" si="10"/>
        <v>NON VERIFICATO</v>
      </c>
      <c r="R74" s="22">
        <f t="shared" si="11"/>
        <v>148.70869299249441</v>
      </c>
      <c r="S74" s="61" t="str">
        <f t="shared" si="12"/>
        <v>NON VERIFICATO</v>
      </c>
      <c r="U74" s="96">
        <f t="shared" si="13"/>
        <v>7.8590370865944985</v>
      </c>
      <c r="V74" s="95" t="s">
        <v>52</v>
      </c>
      <c r="W74" s="96">
        <f t="shared" si="14"/>
        <v>96.766470891898464</v>
      </c>
      <c r="X74" s="95" t="s">
        <v>52</v>
      </c>
      <c r="Y74" s="96">
        <f t="shared" si="15"/>
        <v>74.917123931218498</v>
      </c>
      <c r="Z74" s="95" t="s">
        <v>52</v>
      </c>
    </row>
    <row r="75" spans="1:26" x14ac:dyDescent="0.25">
      <c r="A75" s="5" t="s">
        <v>131</v>
      </c>
      <c r="B75" s="5" t="s">
        <v>99</v>
      </c>
      <c r="C75" s="5" t="s">
        <v>108</v>
      </c>
      <c r="D75" s="96">
        <v>176.78160000000003</v>
      </c>
      <c r="E75" s="96">
        <v>198.49760000000003</v>
      </c>
      <c r="F75" s="96">
        <v>15.210400000000002</v>
      </c>
      <c r="G75" s="96">
        <v>10.420000000000002</v>
      </c>
      <c r="H75" s="96">
        <v>35.80424</v>
      </c>
      <c r="I75" s="96">
        <v>123.71071999999999</v>
      </c>
      <c r="J75" s="5">
        <f>VLOOKUP(A75,'Caratteristiche Fasce'!$A$4:$C$24,2,)</f>
        <v>1.61</v>
      </c>
      <c r="K75" s="5">
        <f>VLOOKUP(A75,'Caratteristiche Fasce'!$A$4:$C$24,3,)</f>
        <v>0.8</v>
      </c>
      <c r="L75" s="5">
        <f>VLOOKUP(A75,'Caratteristiche Fasce'!$A$4:$D$24,4,)</f>
        <v>1.8</v>
      </c>
      <c r="M75" s="38">
        <f>L75*K75*'Caratteristiche Materiale'!$N$5</f>
        <v>15.600000000000005</v>
      </c>
      <c r="N75" s="61" t="str">
        <f t="shared" si="8"/>
        <v>NON VERIFICATO</v>
      </c>
      <c r="O75" s="29">
        <f t="shared" si="9"/>
        <v>122.765</v>
      </c>
      <c r="P75" s="22">
        <f>L75^2*K75*ABS(O75)/2*(1-ABS(O75)/(0.85*'Caratteristiche Materiale'!$N$4))</f>
        <v>119.71049785895801</v>
      </c>
      <c r="Q75" s="61" t="str">
        <f t="shared" si="10"/>
        <v>NON VERIFICATO</v>
      </c>
      <c r="R75" s="22">
        <f t="shared" si="11"/>
        <v>148.70869299249441</v>
      </c>
      <c r="S75" s="61" t="str">
        <f t="shared" si="12"/>
        <v>NON VERIFICATO</v>
      </c>
      <c r="U75" s="96">
        <f t="shared" si="13"/>
        <v>7.8590370865944985</v>
      </c>
      <c r="V75" s="95" t="s">
        <v>52</v>
      </c>
      <c r="W75" s="96">
        <f t="shared" si="14"/>
        <v>96.766470891898464</v>
      </c>
      <c r="X75" s="95" t="s">
        <v>52</v>
      </c>
      <c r="Y75" s="96">
        <f t="shared" si="15"/>
        <v>74.917123931218498</v>
      </c>
      <c r="Z75" s="95" t="s">
        <v>52</v>
      </c>
    </row>
    <row r="76" spans="1:26" x14ac:dyDescent="0.25">
      <c r="A76" s="5" t="s">
        <v>132</v>
      </c>
      <c r="B76" s="5" t="s">
        <v>92</v>
      </c>
      <c r="C76" s="5" t="s">
        <v>108</v>
      </c>
      <c r="D76" s="96">
        <v>129.0856</v>
      </c>
      <c r="E76" s="96">
        <v>277.53280000000001</v>
      </c>
      <c r="F76" s="96">
        <v>12.6448</v>
      </c>
      <c r="G76" s="96">
        <v>8.1096800000000009</v>
      </c>
      <c r="H76" s="96">
        <v>18.615280000000002</v>
      </c>
      <c r="I76" s="96">
        <v>202.01832000000002</v>
      </c>
      <c r="J76" s="5">
        <f>VLOOKUP(A76,'Caratteristiche Fasce'!$A$4:$C$24,2,)</f>
        <v>1.62</v>
      </c>
      <c r="K76" s="5">
        <f>VLOOKUP(A76,'Caratteristiche Fasce'!$A$4:$C$24,3,)</f>
        <v>0.8</v>
      </c>
      <c r="L76" s="5">
        <f>VLOOKUP(A76,'Caratteristiche Fasce'!$A$4:$D$24,4,)</f>
        <v>1.8</v>
      </c>
      <c r="M76" s="38">
        <f>L76*K76*'Caratteristiche Materiale'!$N$5</f>
        <v>15.600000000000005</v>
      </c>
      <c r="N76" s="61" t="str">
        <f t="shared" si="8"/>
        <v>NON VERIFICATO</v>
      </c>
      <c r="O76" s="29">
        <f t="shared" si="9"/>
        <v>89.642777777777766</v>
      </c>
      <c r="P76" s="22">
        <f>L76^2*K76*ABS(O76)/2*(1-ABS(O76)/(0.85*'Caratteristiche Materiale'!$N$4))</f>
        <v>95.173142360470592</v>
      </c>
      <c r="Q76" s="61" t="str">
        <f t="shared" si="10"/>
        <v>NON VERIFICATO</v>
      </c>
      <c r="R76" s="22">
        <f t="shared" si="11"/>
        <v>117.49770661786492</v>
      </c>
      <c r="S76" s="61" t="str">
        <f t="shared" si="12"/>
        <v>NON VERIFICATO</v>
      </c>
      <c r="U76" s="96">
        <f t="shared" si="13"/>
        <v>5.6209572346043437</v>
      </c>
      <c r="V76" s="95" t="s">
        <v>52</v>
      </c>
      <c r="W76" s="96">
        <f t="shared" si="14"/>
        <v>47.11114435585376</v>
      </c>
      <c r="X76" s="95" t="s">
        <v>52</v>
      </c>
      <c r="Y76" s="96">
        <f t="shared" si="15"/>
        <v>42.336511798917073</v>
      </c>
      <c r="Z76" s="95" t="s">
        <v>52</v>
      </c>
    </row>
    <row r="77" spans="1:26" x14ac:dyDescent="0.25">
      <c r="A77" s="5" t="s">
        <v>132</v>
      </c>
      <c r="B77" s="5" t="s">
        <v>93</v>
      </c>
      <c r="C77" s="5" t="s">
        <v>108</v>
      </c>
      <c r="D77" s="96">
        <v>204.27360000000002</v>
      </c>
      <c r="E77" s="96">
        <v>175.3648</v>
      </c>
      <c r="F77" s="96">
        <v>19.987200000000001</v>
      </c>
      <c r="G77" s="96">
        <v>14.10272</v>
      </c>
      <c r="H77" s="96">
        <v>27.144080000000002</v>
      </c>
      <c r="I77" s="96">
        <v>124.25832000000001</v>
      </c>
      <c r="J77" s="5">
        <f>VLOOKUP(A77,'Caratteristiche Fasce'!$A$4:$C$24,2,)</f>
        <v>1.62</v>
      </c>
      <c r="K77" s="5">
        <f>VLOOKUP(A77,'Caratteristiche Fasce'!$A$4:$C$24,3,)</f>
        <v>0.8</v>
      </c>
      <c r="L77" s="5">
        <f>VLOOKUP(A77,'Caratteristiche Fasce'!$A$4:$D$24,4,)</f>
        <v>1.8</v>
      </c>
      <c r="M77" s="38">
        <f>L77*K77*'Caratteristiche Materiale'!$N$5</f>
        <v>15.600000000000005</v>
      </c>
      <c r="N77" s="61" t="str">
        <f t="shared" si="8"/>
        <v>NON VERIFICATO</v>
      </c>
      <c r="O77" s="29">
        <f t="shared" si="9"/>
        <v>141.85666666666665</v>
      </c>
      <c r="P77" s="22">
        <f>L77^2*K77*ABS(O77)/2*(1-ABS(O77)/(0.85*'Caratteristiche Materiale'!$N$4))</f>
        <v>131.24829421391598</v>
      </c>
      <c r="Q77" s="61" t="str">
        <f t="shared" si="10"/>
        <v>verificato</v>
      </c>
      <c r="R77" s="22">
        <f t="shared" si="11"/>
        <v>162.03493112829133</v>
      </c>
      <c r="S77" s="61" t="str">
        <f t="shared" si="12"/>
        <v>NON VERIFICATO</v>
      </c>
      <c r="U77" s="96">
        <f t="shared" si="13"/>
        <v>8.8957419048748694</v>
      </c>
      <c r="V77" s="95" t="s">
        <v>52</v>
      </c>
      <c r="W77" s="96">
        <f t="shared" si="14"/>
        <v>105.6253570899043</v>
      </c>
      <c r="X77" s="95" t="s">
        <v>52</v>
      </c>
      <c r="Y77" s="96">
        <f t="shared" si="15"/>
        <v>92.398777364836803</v>
      </c>
      <c r="Z77" s="95" t="s">
        <v>52</v>
      </c>
    </row>
    <row r="78" spans="1:26" x14ac:dyDescent="0.25">
      <c r="A78" s="5" t="s">
        <v>132</v>
      </c>
      <c r="B78" s="5" t="s">
        <v>94</v>
      </c>
      <c r="C78" s="5" t="s">
        <v>108</v>
      </c>
      <c r="D78" s="96">
        <v>129.0856</v>
      </c>
      <c r="E78" s="96">
        <v>277.53280000000001</v>
      </c>
      <c r="F78" s="96">
        <v>12.6448</v>
      </c>
      <c r="G78" s="96">
        <v>8.1096800000000009</v>
      </c>
      <c r="H78" s="96">
        <v>18.615280000000002</v>
      </c>
      <c r="I78" s="96">
        <v>202.01832000000002</v>
      </c>
      <c r="J78" s="5">
        <f>VLOOKUP(A78,'Caratteristiche Fasce'!$A$4:$C$24,2,)</f>
        <v>1.62</v>
      </c>
      <c r="K78" s="5">
        <f>VLOOKUP(A78,'Caratteristiche Fasce'!$A$4:$C$24,3,)</f>
        <v>0.8</v>
      </c>
      <c r="L78" s="5">
        <f>VLOOKUP(A78,'Caratteristiche Fasce'!$A$4:$D$24,4,)</f>
        <v>1.8</v>
      </c>
      <c r="M78" s="38">
        <f>L78*K78*'Caratteristiche Materiale'!$N$5</f>
        <v>15.600000000000005</v>
      </c>
      <c r="N78" s="61" t="str">
        <f t="shared" si="8"/>
        <v>NON VERIFICATO</v>
      </c>
      <c r="O78" s="29">
        <f t="shared" si="9"/>
        <v>89.642777777777766</v>
      </c>
      <c r="P78" s="22">
        <f>L78^2*K78*ABS(O78)/2*(1-ABS(O78)/(0.85*'Caratteristiche Materiale'!$N$4))</f>
        <v>95.173142360470592</v>
      </c>
      <c r="Q78" s="61" t="str">
        <f t="shared" si="10"/>
        <v>NON VERIFICATO</v>
      </c>
      <c r="R78" s="22">
        <f t="shared" si="11"/>
        <v>117.49770661786492</v>
      </c>
      <c r="S78" s="61" t="str">
        <f t="shared" si="12"/>
        <v>NON VERIFICATO</v>
      </c>
      <c r="U78" s="96">
        <f t="shared" si="13"/>
        <v>5.6209572346043437</v>
      </c>
      <c r="V78" s="95" t="s">
        <v>52</v>
      </c>
      <c r="W78" s="96">
        <f t="shared" si="14"/>
        <v>47.11114435585376</v>
      </c>
      <c r="X78" s="95" t="s">
        <v>52</v>
      </c>
      <c r="Y78" s="96">
        <f t="shared" si="15"/>
        <v>42.336511798917073</v>
      </c>
      <c r="Z78" s="95" t="s">
        <v>52</v>
      </c>
    </row>
    <row r="79" spans="1:26" x14ac:dyDescent="0.25">
      <c r="A79" s="5" t="s">
        <v>132</v>
      </c>
      <c r="B79" s="5" t="s">
        <v>95</v>
      </c>
      <c r="C79" s="5" t="s">
        <v>108</v>
      </c>
      <c r="D79" s="96">
        <v>129.0856</v>
      </c>
      <c r="E79" s="96">
        <v>277.53280000000001</v>
      </c>
      <c r="F79" s="96">
        <v>12.6448</v>
      </c>
      <c r="G79" s="96">
        <v>8.1096800000000009</v>
      </c>
      <c r="H79" s="96">
        <v>18.615280000000002</v>
      </c>
      <c r="I79" s="96">
        <v>202.01832000000002</v>
      </c>
      <c r="J79" s="5">
        <f>VLOOKUP(A79,'Caratteristiche Fasce'!$A$4:$C$24,2,)</f>
        <v>1.62</v>
      </c>
      <c r="K79" s="5">
        <f>VLOOKUP(A79,'Caratteristiche Fasce'!$A$4:$C$24,3,)</f>
        <v>0.8</v>
      </c>
      <c r="L79" s="5">
        <f>VLOOKUP(A79,'Caratteristiche Fasce'!$A$4:$D$24,4,)</f>
        <v>1.8</v>
      </c>
      <c r="M79" s="38">
        <f>L79*K79*'Caratteristiche Materiale'!$N$5</f>
        <v>15.600000000000005</v>
      </c>
      <c r="N79" s="61" t="str">
        <f t="shared" si="8"/>
        <v>NON VERIFICATO</v>
      </c>
      <c r="O79" s="29">
        <f t="shared" si="9"/>
        <v>89.642777777777766</v>
      </c>
      <c r="P79" s="22">
        <f>L79^2*K79*ABS(O79)/2*(1-ABS(O79)/(0.85*'Caratteristiche Materiale'!$N$4))</f>
        <v>95.173142360470592</v>
      </c>
      <c r="Q79" s="61" t="str">
        <f t="shared" si="10"/>
        <v>NON VERIFICATO</v>
      </c>
      <c r="R79" s="22">
        <f t="shared" si="11"/>
        <v>117.49770661786492</v>
      </c>
      <c r="S79" s="61" t="str">
        <f t="shared" si="12"/>
        <v>NON VERIFICATO</v>
      </c>
      <c r="U79" s="96">
        <f t="shared" si="13"/>
        <v>5.6209572346043437</v>
      </c>
      <c r="V79" s="95" t="s">
        <v>52</v>
      </c>
      <c r="W79" s="96">
        <f t="shared" si="14"/>
        <v>47.11114435585376</v>
      </c>
      <c r="X79" s="95" t="s">
        <v>52</v>
      </c>
      <c r="Y79" s="96">
        <f t="shared" si="15"/>
        <v>42.336511798917073</v>
      </c>
      <c r="Z79" s="95" t="s">
        <v>52</v>
      </c>
    </row>
    <row r="80" spans="1:26" x14ac:dyDescent="0.25">
      <c r="A80" s="5" t="s">
        <v>132</v>
      </c>
      <c r="B80" s="5" t="s">
        <v>96</v>
      </c>
      <c r="C80" s="5" t="s">
        <v>108</v>
      </c>
      <c r="D80" s="96">
        <v>129.0856</v>
      </c>
      <c r="E80" s="96">
        <v>277.53280000000001</v>
      </c>
      <c r="F80" s="96">
        <v>12.6448</v>
      </c>
      <c r="G80" s="96">
        <v>8.1096800000000009</v>
      </c>
      <c r="H80" s="96">
        <v>18.615280000000002</v>
      </c>
      <c r="I80" s="96">
        <v>202.01832000000002</v>
      </c>
      <c r="J80" s="5">
        <f>VLOOKUP(A80,'Caratteristiche Fasce'!$A$4:$C$24,2,)</f>
        <v>1.62</v>
      </c>
      <c r="K80" s="5">
        <f>VLOOKUP(A80,'Caratteristiche Fasce'!$A$4:$C$24,3,)</f>
        <v>0.8</v>
      </c>
      <c r="L80" s="5">
        <f>VLOOKUP(A80,'Caratteristiche Fasce'!$A$4:$D$24,4,)</f>
        <v>1.8</v>
      </c>
      <c r="M80" s="38">
        <f>L80*K80*'Caratteristiche Materiale'!$N$5</f>
        <v>15.600000000000005</v>
      </c>
      <c r="N80" s="61" t="str">
        <f t="shared" si="8"/>
        <v>NON VERIFICATO</v>
      </c>
      <c r="O80" s="29">
        <f t="shared" si="9"/>
        <v>89.642777777777766</v>
      </c>
      <c r="P80" s="22">
        <f>L80^2*K80*ABS(O80)/2*(1-ABS(O80)/(0.85*'Caratteristiche Materiale'!$N$4))</f>
        <v>95.173142360470592</v>
      </c>
      <c r="Q80" s="61" t="str">
        <f t="shared" si="10"/>
        <v>NON VERIFICATO</v>
      </c>
      <c r="R80" s="22">
        <f t="shared" si="11"/>
        <v>117.49770661786492</v>
      </c>
      <c r="S80" s="61" t="str">
        <f t="shared" si="12"/>
        <v>NON VERIFICATO</v>
      </c>
      <c r="U80" s="96">
        <f t="shared" si="13"/>
        <v>5.6209572346043437</v>
      </c>
      <c r="V80" s="95" t="s">
        <v>52</v>
      </c>
      <c r="W80" s="96">
        <f t="shared" si="14"/>
        <v>47.11114435585376</v>
      </c>
      <c r="X80" s="95" t="s">
        <v>52</v>
      </c>
      <c r="Y80" s="96">
        <f t="shared" si="15"/>
        <v>42.336511798917073</v>
      </c>
      <c r="Z80" s="95" t="s">
        <v>52</v>
      </c>
    </row>
    <row r="81" spans="1:26" x14ac:dyDescent="0.25">
      <c r="A81" s="5" t="s">
        <v>132</v>
      </c>
      <c r="B81" s="5" t="s">
        <v>97</v>
      </c>
      <c r="C81" s="5" t="s">
        <v>108</v>
      </c>
      <c r="D81" s="96">
        <v>204.27360000000002</v>
      </c>
      <c r="E81" s="96">
        <v>175.3648</v>
      </c>
      <c r="F81" s="96">
        <v>19.987200000000001</v>
      </c>
      <c r="G81" s="96">
        <v>14.10272</v>
      </c>
      <c r="H81" s="96">
        <v>27.144080000000002</v>
      </c>
      <c r="I81" s="96">
        <v>124.25832000000001</v>
      </c>
      <c r="J81" s="5">
        <f>VLOOKUP(A81,'Caratteristiche Fasce'!$A$4:$C$24,2,)</f>
        <v>1.62</v>
      </c>
      <c r="K81" s="5">
        <f>VLOOKUP(A81,'Caratteristiche Fasce'!$A$4:$C$24,3,)</f>
        <v>0.8</v>
      </c>
      <c r="L81" s="5">
        <f>VLOOKUP(A81,'Caratteristiche Fasce'!$A$4:$D$24,4,)</f>
        <v>1.8</v>
      </c>
      <c r="M81" s="38">
        <f>L81*K81*'Caratteristiche Materiale'!$N$5</f>
        <v>15.600000000000005</v>
      </c>
      <c r="N81" s="61" t="str">
        <f t="shared" si="8"/>
        <v>NON VERIFICATO</v>
      </c>
      <c r="O81" s="29">
        <f t="shared" si="9"/>
        <v>141.85666666666665</v>
      </c>
      <c r="P81" s="22">
        <f>L81^2*K81*ABS(O81)/2*(1-ABS(O81)/(0.85*'Caratteristiche Materiale'!$N$4))</f>
        <v>131.24829421391598</v>
      </c>
      <c r="Q81" s="61" t="str">
        <f t="shared" si="10"/>
        <v>verificato</v>
      </c>
      <c r="R81" s="22">
        <f t="shared" si="11"/>
        <v>162.03493112829133</v>
      </c>
      <c r="S81" s="61" t="str">
        <f t="shared" si="12"/>
        <v>NON VERIFICATO</v>
      </c>
      <c r="U81" s="96">
        <f t="shared" si="13"/>
        <v>8.8957419048748694</v>
      </c>
      <c r="V81" s="95" t="s">
        <v>52</v>
      </c>
      <c r="W81" s="96">
        <f t="shared" si="14"/>
        <v>105.6253570899043</v>
      </c>
      <c r="X81" s="95" t="s">
        <v>52</v>
      </c>
      <c r="Y81" s="96">
        <f t="shared" si="15"/>
        <v>92.398777364836803</v>
      </c>
      <c r="Z81" s="95" t="s">
        <v>52</v>
      </c>
    </row>
    <row r="82" spans="1:26" x14ac:dyDescent="0.25">
      <c r="A82" s="5" t="s">
        <v>132</v>
      </c>
      <c r="B82" s="5" t="s">
        <v>98</v>
      </c>
      <c r="C82" s="5" t="s">
        <v>108</v>
      </c>
      <c r="D82" s="96">
        <v>204.27360000000002</v>
      </c>
      <c r="E82" s="96">
        <v>175.3648</v>
      </c>
      <c r="F82" s="96">
        <v>19.987200000000001</v>
      </c>
      <c r="G82" s="96">
        <v>14.10272</v>
      </c>
      <c r="H82" s="96">
        <v>27.144080000000002</v>
      </c>
      <c r="I82" s="96">
        <v>124.25832000000001</v>
      </c>
      <c r="J82" s="5">
        <f>VLOOKUP(A82,'Caratteristiche Fasce'!$A$4:$C$24,2,)</f>
        <v>1.62</v>
      </c>
      <c r="K82" s="5">
        <f>VLOOKUP(A82,'Caratteristiche Fasce'!$A$4:$C$24,3,)</f>
        <v>0.8</v>
      </c>
      <c r="L82" s="5">
        <f>VLOOKUP(A82,'Caratteristiche Fasce'!$A$4:$D$24,4,)</f>
        <v>1.8</v>
      </c>
      <c r="M82" s="38">
        <f>L82*K82*'Caratteristiche Materiale'!$N$5</f>
        <v>15.600000000000005</v>
      </c>
      <c r="N82" s="61" t="str">
        <f t="shared" si="8"/>
        <v>NON VERIFICATO</v>
      </c>
      <c r="O82" s="29">
        <f t="shared" si="9"/>
        <v>141.85666666666665</v>
      </c>
      <c r="P82" s="22">
        <f>L82^2*K82*ABS(O82)/2*(1-ABS(O82)/(0.85*'Caratteristiche Materiale'!$N$4))</f>
        <v>131.24829421391598</v>
      </c>
      <c r="Q82" s="61" t="str">
        <f t="shared" si="10"/>
        <v>verificato</v>
      </c>
      <c r="R82" s="22">
        <f t="shared" si="11"/>
        <v>162.03493112829133</v>
      </c>
      <c r="S82" s="61" t="str">
        <f t="shared" si="12"/>
        <v>NON VERIFICATO</v>
      </c>
      <c r="U82" s="96">
        <f t="shared" si="13"/>
        <v>8.8957419048748694</v>
      </c>
      <c r="V82" s="95" t="s">
        <v>52</v>
      </c>
      <c r="W82" s="96">
        <f t="shared" si="14"/>
        <v>105.6253570899043</v>
      </c>
      <c r="X82" s="95" t="s">
        <v>52</v>
      </c>
      <c r="Y82" s="96">
        <f t="shared" si="15"/>
        <v>92.398777364836803</v>
      </c>
      <c r="Z82" s="95" t="s">
        <v>52</v>
      </c>
    </row>
    <row r="83" spans="1:26" x14ac:dyDescent="0.25">
      <c r="A83" s="5" t="s">
        <v>132</v>
      </c>
      <c r="B83" s="5" t="s">
        <v>99</v>
      </c>
      <c r="C83" s="5" t="s">
        <v>108</v>
      </c>
      <c r="D83" s="96">
        <v>204.27360000000002</v>
      </c>
      <c r="E83" s="96">
        <v>175.3648</v>
      </c>
      <c r="F83" s="96">
        <v>19.987200000000001</v>
      </c>
      <c r="G83" s="96">
        <v>14.10272</v>
      </c>
      <c r="H83" s="96">
        <v>27.144080000000002</v>
      </c>
      <c r="I83" s="96">
        <v>124.25832000000001</v>
      </c>
      <c r="J83" s="5">
        <f>VLOOKUP(A83,'Caratteristiche Fasce'!$A$4:$C$24,2,)</f>
        <v>1.62</v>
      </c>
      <c r="K83" s="5">
        <f>VLOOKUP(A83,'Caratteristiche Fasce'!$A$4:$C$24,3,)</f>
        <v>0.8</v>
      </c>
      <c r="L83" s="5">
        <f>VLOOKUP(A83,'Caratteristiche Fasce'!$A$4:$D$24,4,)</f>
        <v>1.8</v>
      </c>
      <c r="M83" s="38">
        <f>L83*K83*'Caratteristiche Materiale'!$N$5</f>
        <v>15.600000000000005</v>
      </c>
      <c r="N83" s="61" t="str">
        <f t="shared" si="8"/>
        <v>NON VERIFICATO</v>
      </c>
      <c r="O83" s="29">
        <f t="shared" si="9"/>
        <v>141.85666666666665</v>
      </c>
      <c r="P83" s="22">
        <f>L83^2*K83*ABS(O83)/2*(1-ABS(O83)/(0.85*'Caratteristiche Materiale'!$N$4))</f>
        <v>131.24829421391598</v>
      </c>
      <c r="Q83" s="61" t="str">
        <f t="shared" si="10"/>
        <v>verificato</v>
      </c>
      <c r="R83" s="22">
        <f t="shared" si="11"/>
        <v>162.03493112829133</v>
      </c>
      <c r="S83" s="61" t="str">
        <f t="shared" si="12"/>
        <v>NON VERIFICATO</v>
      </c>
      <c r="U83" s="96">
        <f t="shared" si="13"/>
        <v>8.8957419048748694</v>
      </c>
      <c r="V83" s="95" t="s">
        <v>52</v>
      </c>
      <c r="W83" s="96">
        <f t="shared" si="14"/>
        <v>105.6253570899043</v>
      </c>
      <c r="X83" s="95" t="s">
        <v>52</v>
      </c>
      <c r="Y83" s="96">
        <f t="shared" si="15"/>
        <v>92.398777364836803</v>
      </c>
      <c r="Z83" s="95" t="s">
        <v>52</v>
      </c>
    </row>
    <row r="84" spans="1:26" x14ac:dyDescent="0.25">
      <c r="A84" s="5" t="s">
        <v>133</v>
      </c>
      <c r="B84" s="5" t="s">
        <v>92</v>
      </c>
      <c r="C84" s="5" t="s">
        <v>108</v>
      </c>
      <c r="D84" s="96">
        <v>113.75920000000002</v>
      </c>
      <c r="E84" s="96">
        <v>245.8288</v>
      </c>
      <c r="F84" s="96">
        <v>14.220800000000001</v>
      </c>
      <c r="G84" s="96">
        <v>6.4009600000000013</v>
      </c>
      <c r="H84" s="96">
        <v>24.739440000000002</v>
      </c>
      <c r="I84" s="96">
        <v>93.132800000000003</v>
      </c>
      <c r="J84" s="5">
        <f>VLOOKUP(A84,'Caratteristiche Fasce'!$A$4:$C$24,2,)</f>
        <v>1.62</v>
      </c>
      <c r="K84" s="5">
        <f>VLOOKUP(A84,'Caratteristiche Fasce'!$A$4:$C$24,3,)</f>
        <v>0.8</v>
      </c>
      <c r="L84" s="5">
        <f>VLOOKUP(A84,'Caratteristiche Fasce'!$A$4:$D$24,4,)</f>
        <v>1.8</v>
      </c>
      <c r="M84" s="38">
        <f>L84*K84*'Caratteristiche Materiale'!$N$5</f>
        <v>15.600000000000005</v>
      </c>
      <c r="N84" s="61" t="str">
        <f t="shared" si="8"/>
        <v>NON VERIFICATO</v>
      </c>
      <c r="O84" s="29">
        <f t="shared" si="9"/>
        <v>78.99944444444445</v>
      </c>
      <c r="P84" s="22">
        <f>L84^2*K84*ABS(O84)/2*(1-ABS(O84)/(0.85*'Caratteristiche Materiale'!$N$4))</f>
        <v>86.070899010958001</v>
      </c>
      <c r="Q84" s="61" t="str">
        <f t="shared" si="10"/>
        <v>NON VERIFICATO</v>
      </c>
      <c r="R84" s="22">
        <f t="shared" si="11"/>
        <v>106.26036914933086</v>
      </c>
      <c r="S84" s="61" t="str">
        <f t="shared" si="12"/>
        <v>NON VERIFICATO</v>
      </c>
      <c r="U84" s="96">
        <f t="shared" si="13"/>
        <v>6.3458797341889985</v>
      </c>
      <c r="V84" s="95" t="s">
        <v>52</v>
      </c>
      <c r="W84" s="96">
        <f t="shared" si="14"/>
        <v>92.417385723352027</v>
      </c>
      <c r="X84" s="95" t="s">
        <v>52</v>
      </c>
      <c r="Y84" s="96">
        <f t="shared" si="15"/>
        <v>43.22535404693464</v>
      </c>
      <c r="Z84" s="95" t="s">
        <v>52</v>
      </c>
    </row>
    <row r="85" spans="1:26" x14ac:dyDescent="0.25">
      <c r="A85" s="5" t="s">
        <v>133</v>
      </c>
      <c r="B85" s="5" t="s">
        <v>93</v>
      </c>
      <c r="C85" s="5" t="s">
        <v>108</v>
      </c>
      <c r="D85" s="96">
        <v>193.78480000000002</v>
      </c>
      <c r="E85" s="96">
        <v>139.93199999999999</v>
      </c>
      <c r="F85" s="96">
        <v>23.588000000000001</v>
      </c>
      <c r="G85" s="96">
        <v>10.178240000000001</v>
      </c>
      <c r="H85" s="96">
        <v>38.870720000000006</v>
      </c>
      <c r="I85" s="96">
        <v>56.081679999999999</v>
      </c>
      <c r="J85" s="5">
        <f>VLOOKUP(A85,'Caratteristiche Fasce'!$A$4:$C$24,2,)</f>
        <v>1.62</v>
      </c>
      <c r="K85" s="5">
        <f>VLOOKUP(A85,'Caratteristiche Fasce'!$A$4:$C$24,3,)</f>
        <v>0.8</v>
      </c>
      <c r="L85" s="5">
        <f>VLOOKUP(A85,'Caratteristiche Fasce'!$A$4:$D$24,4,)</f>
        <v>1.8</v>
      </c>
      <c r="M85" s="38">
        <f>L85*K85*'Caratteristiche Materiale'!$N$5</f>
        <v>15.600000000000005</v>
      </c>
      <c r="N85" s="61" t="str">
        <f t="shared" si="8"/>
        <v>verificato</v>
      </c>
      <c r="O85" s="29">
        <f t="shared" si="9"/>
        <v>134.57277777777779</v>
      </c>
      <c r="P85" s="22">
        <f>L85^2*K85*ABS(O85)/2*(1-ABS(O85)/(0.85*'Caratteristiche Materiale'!$N$4))</f>
        <v>127.071174565916</v>
      </c>
      <c r="Q85" s="61" t="str">
        <f t="shared" si="10"/>
        <v>verificato</v>
      </c>
      <c r="R85" s="22">
        <f t="shared" si="11"/>
        <v>156.87799329125431</v>
      </c>
      <c r="S85" s="61" t="str">
        <f t="shared" si="12"/>
        <v>verificato</v>
      </c>
      <c r="U85" s="96">
        <f t="shared" si="13"/>
        <v>11.14827201783724</v>
      </c>
      <c r="V85" s="95" t="s">
        <v>52</v>
      </c>
      <c r="W85" s="96">
        <f t="shared" si="14"/>
        <v>226.58232521906618</v>
      </c>
      <c r="X85" s="95" t="s">
        <v>52</v>
      </c>
      <c r="Y85" s="96">
        <f t="shared" si="15"/>
        <v>112.11016300149667</v>
      </c>
      <c r="Z85" s="95" t="s">
        <v>52</v>
      </c>
    </row>
    <row r="86" spans="1:26" x14ac:dyDescent="0.25">
      <c r="A86" s="5" t="s">
        <v>133</v>
      </c>
      <c r="B86" s="5" t="s">
        <v>94</v>
      </c>
      <c r="C86" s="5" t="s">
        <v>108</v>
      </c>
      <c r="D86" s="96">
        <v>113.75920000000002</v>
      </c>
      <c r="E86" s="96">
        <v>245.8288</v>
      </c>
      <c r="F86" s="96">
        <v>14.220800000000001</v>
      </c>
      <c r="G86" s="96">
        <v>6.4009600000000013</v>
      </c>
      <c r="H86" s="96">
        <v>24.739440000000002</v>
      </c>
      <c r="I86" s="96">
        <v>93.132800000000003</v>
      </c>
      <c r="J86" s="5">
        <f>VLOOKUP(A86,'Caratteristiche Fasce'!$A$4:$C$24,2,)</f>
        <v>1.62</v>
      </c>
      <c r="K86" s="5">
        <f>VLOOKUP(A86,'Caratteristiche Fasce'!$A$4:$C$24,3,)</f>
        <v>0.8</v>
      </c>
      <c r="L86" s="5">
        <f>VLOOKUP(A86,'Caratteristiche Fasce'!$A$4:$D$24,4,)</f>
        <v>1.8</v>
      </c>
      <c r="M86" s="38">
        <f>L86*K86*'Caratteristiche Materiale'!$N$5</f>
        <v>15.600000000000005</v>
      </c>
      <c r="N86" s="61" t="str">
        <f t="shared" si="8"/>
        <v>NON VERIFICATO</v>
      </c>
      <c r="O86" s="29">
        <f t="shared" si="9"/>
        <v>78.99944444444445</v>
      </c>
      <c r="P86" s="22">
        <f>L86^2*K86*ABS(O86)/2*(1-ABS(O86)/(0.85*'Caratteristiche Materiale'!$N$4))</f>
        <v>86.070899010958001</v>
      </c>
      <c r="Q86" s="61" t="str">
        <f t="shared" si="10"/>
        <v>NON VERIFICATO</v>
      </c>
      <c r="R86" s="22">
        <f t="shared" si="11"/>
        <v>106.26036914933086</v>
      </c>
      <c r="S86" s="61" t="str">
        <f t="shared" si="12"/>
        <v>NON VERIFICATO</v>
      </c>
      <c r="U86" s="96">
        <f t="shared" si="13"/>
        <v>6.3458797341889985</v>
      </c>
      <c r="V86" s="95" t="s">
        <v>52</v>
      </c>
      <c r="W86" s="96">
        <f t="shared" si="14"/>
        <v>92.417385723352027</v>
      </c>
      <c r="X86" s="95" t="s">
        <v>52</v>
      </c>
      <c r="Y86" s="96">
        <f t="shared" si="15"/>
        <v>43.22535404693464</v>
      </c>
      <c r="Z86" s="95" t="s">
        <v>52</v>
      </c>
    </row>
    <row r="87" spans="1:26" x14ac:dyDescent="0.25">
      <c r="A87" s="5" t="s">
        <v>133</v>
      </c>
      <c r="B87" s="5" t="s">
        <v>95</v>
      </c>
      <c r="C87" s="5" t="s">
        <v>108</v>
      </c>
      <c r="D87" s="96">
        <v>113.75920000000002</v>
      </c>
      <c r="E87" s="96">
        <v>245.8288</v>
      </c>
      <c r="F87" s="96">
        <v>14.220800000000001</v>
      </c>
      <c r="G87" s="96">
        <v>6.4009600000000013</v>
      </c>
      <c r="H87" s="96">
        <v>24.739440000000002</v>
      </c>
      <c r="I87" s="96">
        <v>93.132800000000003</v>
      </c>
      <c r="J87" s="5">
        <f>VLOOKUP(A87,'Caratteristiche Fasce'!$A$4:$C$24,2,)</f>
        <v>1.62</v>
      </c>
      <c r="K87" s="5">
        <f>VLOOKUP(A87,'Caratteristiche Fasce'!$A$4:$C$24,3,)</f>
        <v>0.8</v>
      </c>
      <c r="L87" s="5">
        <f>VLOOKUP(A87,'Caratteristiche Fasce'!$A$4:$D$24,4,)</f>
        <v>1.8</v>
      </c>
      <c r="M87" s="38">
        <f>L87*K87*'Caratteristiche Materiale'!$N$5</f>
        <v>15.600000000000005</v>
      </c>
      <c r="N87" s="61" t="str">
        <f t="shared" si="8"/>
        <v>NON VERIFICATO</v>
      </c>
      <c r="O87" s="29">
        <f t="shared" si="9"/>
        <v>78.99944444444445</v>
      </c>
      <c r="P87" s="22">
        <f>L87^2*K87*ABS(O87)/2*(1-ABS(O87)/(0.85*'Caratteristiche Materiale'!$N$4))</f>
        <v>86.070899010958001</v>
      </c>
      <c r="Q87" s="61" t="str">
        <f t="shared" si="10"/>
        <v>NON VERIFICATO</v>
      </c>
      <c r="R87" s="22">
        <f t="shared" si="11"/>
        <v>106.26036914933086</v>
      </c>
      <c r="S87" s="61" t="str">
        <f t="shared" si="12"/>
        <v>NON VERIFICATO</v>
      </c>
      <c r="U87" s="96">
        <f t="shared" si="13"/>
        <v>6.3458797341889985</v>
      </c>
      <c r="V87" s="95" t="s">
        <v>52</v>
      </c>
      <c r="W87" s="96">
        <f t="shared" si="14"/>
        <v>92.417385723352027</v>
      </c>
      <c r="X87" s="95" t="s">
        <v>52</v>
      </c>
      <c r="Y87" s="96">
        <f t="shared" si="15"/>
        <v>43.22535404693464</v>
      </c>
      <c r="Z87" s="95" t="s">
        <v>52</v>
      </c>
    </row>
    <row r="88" spans="1:26" x14ac:dyDescent="0.25">
      <c r="A88" s="5" t="s">
        <v>133</v>
      </c>
      <c r="B88" s="5" t="s">
        <v>96</v>
      </c>
      <c r="C88" s="5" t="s">
        <v>108</v>
      </c>
      <c r="D88" s="96">
        <v>113.75920000000002</v>
      </c>
      <c r="E88" s="96">
        <v>245.8288</v>
      </c>
      <c r="F88" s="96">
        <v>14.220800000000001</v>
      </c>
      <c r="G88" s="96">
        <v>6.4009600000000013</v>
      </c>
      <c r="H88" s="96">
        <v>24.739440000000002</v>
      </c>
      <c r="I88" s="96">
        <v>93.132800000000003</v>
      </c>
      <c r="J88" s="5">
        <f>VLOOKUP(A88,'Caratteristiche Fasce'!$A$4:$C$24,2,)</f>
        <v>1.62</v>
      </c>
      <c r="K88" s="5">
        <f>VLOOKUP(A88,'Caratteristiche Fasce'!$A$4:$C$24,3,)</f>
        <v>0.8</v>
      </c>
      <c r="L88" s="5">
        <f>VLOOKUP(A88,'Caratteristiche Fasce'!$A$4:$D$24,4,)</f>
        <v>1.8</v>
      </c>
      <c r="M88" s="38">
        <f>L88*K88*'Caratteristiche Materiale'!$N$5</f>
        <v>15.600000000000005</v>
      </c>
      <c r="N88" s="61" t="str">
        <f t="shared" si="8"/>
        <v>NON VERIFICATO</v>
      </c>
      <c r="O88" s="29">
        <f t="shared" si="9"/>
        <v>78.99944444444445</v>
      </c>
      <c r="P88" s="22">
        <f>L88^2*K88*ABS(O88)/2*(1-ABS(O88)/(0.85*'Caratteristiche Materiale'!$N$4))</f>
        <v>86.070899010958001</v>
      </c>
      <c r="Q88" s="61" t="str">
        <f t="shared" si="10"/>
        <v>NON VERIFICATO</v>
      </c>
      <c r="R88" s="22">
        <f t="shared" si="11"/>
        <v>106.26036914933086</v>
      </c>
      <c r="S88" s="61" t="str">
        <f t="shared" si="12"/>
        <v>NON VERIFICATO</v>
      </c>
      <c r="U88" s="96">
        <f t="shared" si="13"/>
        <v>6.3458797341889985</v>
      </c>
      <c r="V88" s="95" t="s">
        <v>52</v>
      </c>
      <c r="W88" s="96">
        <f t="shared" si="14"/>
        <v>92.417385723352027</v>
      </c>
      <c r="X88" s="95" t="s">
        <v>52</v>
      </c>
      <c r="Y88" s="96">
        <f t="shared" si="15"/>
        <v>43.22535404693464</v>
      </c>
      <c r="Z88" s="95" t="s">
        <v>52</v>
      </c>
    </row>
    <row r="89" spans="1:26" x14ac:dyDescent="0.25">
      <c r="A89" s="5" t="s">
        <v>133</v>
      </c>
      <c r="B89" s="5" t="s">
        <v>97</v>
      </c>
      <c r="C89" s="5" t="s">
        <v>108</v>
      </c>
      <c r="D89" s="96">
        <v>193.78480000000002</v>
      </c>
      <c r="E89" s="96">
        <v>139.93199999999999</v>
      </c>
      <c r="F89" s="96">
        <v>23.588000000000001</v>
      </c>
      <c r="G89" s="96">
        <v>10.178240000000001</v>
      </c>
      <c r="H89" s="96">
        <v>38.870720000000006</v>
      </c>
      <c r="I89" s="96">
        <v>56.081679999999999</v>
      </c>
      <c r="J89" s="5">
        <f>VLOOKUP(A89,'Caratteristiche Fasce'!$A$4:$C$24,2,)</f>
        <v>1.62</v>
      </c>
      <c r="K89" s="5">
        <f>VLOOKUP(A89,'Caratteristiche Fasce'!$A$4:$C$24,3,)</f>
        <v>0.8</v>
      </c>
      <c r="L89" s="5">
        <f>VLOOKUP(A89,'Caratteristiche Fasce'!$A$4:$D$24,4,)</f>
        <v>1.8</v>
      </c>
      <c r="M89" s="38">
        <f>L89*K89*'Caratteristiche Materiale'!$N$5</f>
        <v>15.600000000000005</v>
      </c>
      <c r="N89" s="61" t="str">
        <f t="shared" si="8"/>
        <v>verificato</v>
      </c>
      <c r="O89" s="29">
        <f t="shared" si="9"/>
        <v>134.57277777777779</v>
      </c>
      <c r="P89" s="22">
        <f>L89^2*K89*ABS(O89)/2*(1-ABS(O89)/(0.85*'Caratteristiche Materiale'!$N$4))</f>
        <v>127.071174565916</v>
      </c>
      <c r="Q89" s="61" t="str">
        <f t="shared" si="10"/>
        <v>verificato</v>
      </c>
      <c r="R89" s="22">
        <f t="shared" si="11"/>
        <v>156.87799329125431</v>
      </c>
      <c r="S89" s="61" t="str">
        <f t="shared" si="12"/>
        <v>verificato</v>
      </c>
      <c r="U89" s="96">
        <f t="shared" si="13"/>
        <v>11.14827201783724</v>
      </c>
      <c r="V89" s="95" t="s">
        <v>52</v>
      </c>
      <c r="W89" s="96">
        <f t="shared" si="14"/>
        <v>226.58232521906618</v>
      </c>
      <c r="X89" s="95" t="s">
        <v>52</v>
      </c>
      <c r="Y89" s="96">
        <f t="shared" si="15"/>
        <v>112.11016300149667</v>
      </c>
      <c r="Z89" s="95" t="s">
        <v>52</v>
      </c>
    </row>
    <row r="90" spans="1:26" x14ac:dyDescent="0.25">
      <c r="A90" s="5" t="s">
        <v>133</v>
      </c>
      <c r="B90" s="5" t="s">
        <v>98</v>
      </c>
      <c r="C90" s="5" t="s">
        <v>108</v>
      </c>
      <c r="D90" s="96">
        <v>193.78480000000002</v>
      </c>
      <c r="E90" s="96">
        <v>139.93199999999999</v>
      </c>
      <c r="F90" s="96">
        <v>23.588000000000001</v>
      </c>
      <c r="G90" s="96">
        <v>10.178240000000001</v>
      </c>
      <c r="H90" s="96">
        <v>38.870720000000006</v>
      </c>
      <c r="I90" s="96">
        <v>56.081679999999999</v>
      </c>
      <c r="J90" s="5">
        <f>VLOOKUP(A90,'Caratteristiche Fasce'!$A$4:$C$24,2,)</f>
        <v>1.62</v>
      </c>
      <c r="K90" s="5">
        <f>VLOOKUP(A90,'Caratteristiche Fasce'!$A$4:$C$24,3,)</f>
        <v>0.8</v>
      </c>
      <c r="L90" s="5">
        <f>VLOOKUP(A90,'Caratteristiche Fasce'!$A$4:$D$24,4,)</f>
        <v>1.8</v>
      </c>
      <c r="M90" s="38">
        <f>L90*K90*'Caratteristiche Materiale'!$N$5</f>
        <v>15.600000000000005</v>
      </c>
      <c r="N90" s="61" t="str">
        <f t="shared" si="8"/>
        <v>verificato</v>
      </c>
      <c r="O90" s="29">
        <f t="shared" si="9"/>
        <v>134.57277777777779</v>
      </c>
      <c r="P90" s="22">
        <f>L90^2*K90*ABS(O90)/2*(1-ABS(O90)/(0.85*'Caratteristiche Materiale'!$N$4))</f>
        <v>127.071174565916</v>
      </c>
      <c r="Q90" s="61" t="str">
        <f t="shared" si="10"/>
        <v>verificato</v>
      </c>
      <c r="R90" s="22">
        <f t="shared" si="11"/>
        <v>156.87799329125431</v>
      </c>
      <c r="S90" s="61" t="str">
        <f t="shared" si="12"/>
        <v>verificato</v>
      </c>
      <c r="U90" s="96">
        <f t="shared" si="13"/>
        <v>11.14827201783724</v>
      </c>
      <c r="V90" s="95" t="s">
        <v>52</v>
      </c>
      <c r="W90" s="96">
        <f t="shared" si="14"/>
        <v>226.58232521906618</v>
      </c>
      <c r="X90" s="95" t="s">
        <v>52</v>
      </c>
      <c r="Y90" s="96">
        <f t="shared" si="15"/>
        <v>112.11016300149667</v>
      </c>
      <c r="Z90" s="95" t="s">
        <v>52</v>
      </c>
    </row>
    <row r="91" spans="1:26" x14ac:dyDescent="0.25">
      <c r="A91" s="5" t="s">
        <v>133</v>
      </c>
      <c r="B91" s="5" t="s">
        <v>99</v>
      </c>
      <c r="C91" s="5" t="s">
        <v>108</v>
      </c>
      <c r="D91" s="96">
        <v>193.78480000000002</v>
      </c>
      <c r="E91" s="96">
        <v>139.93199999999999</v>
      </c>
      <c r="F91" s="96">
        <v>23.588000000000001</v>
      </c>
      <c r="G91" s="96">
        <v>10.178240000000001</v>
      </c>
      <c r="H91" s="96">
        <v>38.870720000000006</v>
      </c>
      <c r="I91" s="96">
        <v>56.081679999999999</v>
      </c>
      <c r="J91" s="5">
        <f>VLOOKUP(A91,'Caratteristiche Fasce'!$A$4:$C$24,2,)</f>
        <v>1.62</v>
      </c>
      <c r="K91" s="5">
        <f>VLOOKUP(A91,'Caratteristiche Fasce'!$A$4:$C$24,3,)</f>
        <v>0.8</v>
      </c>
      <c r="L91" s="5">
        <f>VLOOKUP(A91,'Caratteristiche Fasce'!$A$4:$D$24,4,)</f>
        <v>1.8</v>
      </c>
      <c r="M91" s="38">
        <f>L91*K91*'Caratteristiche Materiale'!$N$5</f>
        <v>15.600000000000005</v>
      </c>
      <c r="N91" s="61" t="str">
        <f t="shared" si="8"/>
        <v>verificato</v>
      </c>
      <c r="O91" s="29">
        <f t="shared" si="9"/>
        <v>134.57277777777779</v>
      </c>
      <c r="P91" s="22">
        <f>L91^2*K91*ABS(O91)/2*(1-ABS(O91)/(0.85*'Caratteristiche Materiale'!$N$4))</f>
        <v>127.071174565916</v>
      </c>
      <c r="Q91" s="61" t="str">
        <f t="shared" si="10"/>
        <v>verificato</v>
      </c>
      <c r="R91" s="22">
        <f t="shared" si="11"/>
        <v>156.87799329125431</v>
      </c>
      <c r="S91" s="61" t="str">
        <f t="shared" si="12"/>
        <v>verificato</v>
      </c>
      <c r="U91" s="96">
        <f t="shared" si="13"/>
        <v>11.14827201783724</v>
      </c>
      <c r="V91" s="95" t="s">
        <v>52</v>
      </c>
      <c r="W91" s="96">
        <f t="shared" si="14"/>
        <v>226.58232521906618</v>
      </c>
      <c r="X91" s="95" t="s">
        <v>52</v>
      </c>
      <c r="Y91" s="96">
        <f t="shared" si="15"/>
        <v>112.11016300149667</v>
      </c>
      <c r="Z91" s="95" t="s">
        <v>52</v>
      </c>
    </row>
    <row r="92" spans="1:26" x14ac:dyDescent="0.25">
      <c r="A92" s="5" t="s">
        <v>134</v>
      </c>
      <c r="B92" s="5" t="s">
        <v>92</v>
      </c>
      <c r="C92" s="5" t="s">
        <v>108</v>
      </c>
      <c r="D92" s="96">
        <v>103.7192</v>
      </c>
      <c r="E92" s="96">
        <v>209.12080000000003</v>
      </c>
      <c r="F92" s="96">
        <v>14.894399999999999</v>
      </c>
      <c r="G92" s="96">
        <v>5.2991999999999999</v>
      </c>
      <c r="H92" s="96">
        <v>20.899440000000002</v>
      </c>
      <c r="I92" s="96">
        <v>46.362720000000003</v>
      </c>
      <c r="J92" s="5">
        <f>VLOOKUP(A92,'Caratteristiche Fasce'!$A$4:$C$24,2,)</f>
        <v>1.6</v>
      </c>
      <c r="K92" s="5">
        <f>VLOOKUP(A92,'Caratteristiche Fasce'!$A$4:$C$24,3,)</f>
        <v>0.8</v>
      </c>
      <c r="L92" s="5">
        <f>VLOOKUP(A92,'Caratteristiche Fasce'!$A$4:$D$24,4,)</f>
        <v>1.8</v>
      </c>
      <c r="M92" s="38">
        <f>L92*K92*'Caratteristiche Materiale'!$N$5</f>
        <v>15.600000000000005</v>
      </c>
      <c r="N92" s="61" t="str">
        <f t="shared" si="8"/>
        <v>NON VERIFICATO</v>
      </c>
      <c r="O92" s="29">
        <f t="shared" si="9"/>
        <v>72.027222222222221</v>
      </c>
      <c r="P92" s="22">
        <f>L92^2*K92*ABS(O92)/2*(1-ABS(O92)/(0.85*'Caratteristiche Materiale'!$N$4))</f>
        <v>79.78718867818489</v>
      </c>
      <c r="Q92" s="61" t="str">
        <f t="shared" si="10"/>
        <v>verificato</v>
      </c>
      <c r="R92" s="22">
        <f t="shared" si="11"/>
        <v>99.733985847731105</v>
      </c>
      <c r="S92" s="61" t="str">
        <f t="shared" si="12"/>
        <v>NON VERIFICATO</v>
      </c>
      <c r="U92" s="96">
        <f t="shared" si="13"/>
        <v>7.4598031377079668</v>
      </c>
      <c r="V92" s="95" t="s">
        <v>52</v>
      </c>
      <c r="W92" s="96">
        <f t="shared" si="14"/>
        <v>172.09341617183998</v>
      </c>
      <c r="X92" s="95" t="s">
        <v>52</v>
      </c>
      <c r="Y92" s="96">
        <f t="shared" si="15"/>
        <v>47.692044907886299</v>
      </c>
      <c r="Z92" s="95" t="s">
        <v>52</v>
      </c>
    </row>
    <row r="93" spans="1:26" x14ac:dyDescent="0.25">
      <c r="A93" s="5" t="s">
        <v>134</v>
      </c>
      <c r="B93" s="5" t="s">
        <v>93</v>
      </c>
      <c r="C93" s="5" t="s">
        <v>108</v>
      </c>
      <c r="D93" s="96">
        <v>173.67600000000002</v>
      </c>
      <c r="E93" s="96">
        <v>103.90560000000001</v>
      </c>
      <c r="F93" s="96">
        <v>23.113600000000002</v>
      </c>
      <c r="G93" s="96">
        <v>7.2096000000000009</v>
      </c>
      <c r="H93" s="96">
        <v>41.078400000000002</v>
      </c>
      <c r="I93" s="96">
        <v>25.981680000000001</v>
      </c>
      <c r="J93" s="5">
        <f>VLOOKUP(A93,'Caratteristiche Fasce'!$A$4:$C$24,2,)</f>
        <v>1.6</v>
      </c>
      <c r="K93" s="5">
        <f>VLOOKUP(A93,'Caratteristiche Fasce'!$A$4:$C$24,3,)</f>
        <v>0.8</v>
      </c>
      <c r="L93" s="5">
        <f>VLOOKUP(A93,'Caratteristiche Fasce'!$A$4:$D$24,4,)</f>
        <v>1.8</v>
      </c>
      <c r="M93" s="38">
        <f>L93*K93*'Caratteristiche Materiale'!$N$5</f>
        <v>15.600000000000005</v>
      </c>
      <c r="N93" s="61" t="str">
        <f t="shared" si="8"/>
        <v>verificato</v>
      </c>
      <c r="O93" s="29">
        <f t="shared" si="9"/>
        <v>120.60833333333333</v>
      </c>
      <c r="P93" s="22">
        <f>L93^2*K93*ABS(O93)/2*(1-ABS(O93)/(0.85*'Caratteristiche Materiale'!$N$4))</f>
        <v>118.28736683697483</v>
      </c>
      <c r="Q93" s="61" t="str">
        <f t="shared" si="10"/>
        <v>verificato</v>
      </c>
      <c r="R93" s="22">
        <f t="shared" si="11"/>
        <v>147.85920854621853</v>
      </c>
      <c r="S93" s="61" t="str">
        <f t="shared" si="12"/>
        <v>verificato</v>
      </c>
      <c r="U93" s="96">
        <f t="shared" si="13"/>
        <v>15.013627754423251</v>
      </c>
      <c r="V93" s="95" t="s">
        <v>52</v>
      </c>
      <c r="W93" s="96">
        <f t="shared" si="14"/>
        <v>455.27220270965859</v>
      </c>
      <c r="X93" s="95" t="s">
        <v>52</v>
      </c>
      <c r="Y93" s="96">
        <f t="shared" si="15"/>
        <v>142.30148187029238</v>
      </c>
      <c r="Z93" s="95" t="s">
        <v>52</v>
      </c>
    </row>
    <row r="94" spans="1:26" x14ac:dyDescent="0.25">
      <c r="A94" s="5" t="s">
        <v>134</v>
      </c>
      <c r="B94" s="5" t="s">
        <v>94</v>
      </c>
      <c r="C94" s="5" t="s">
        <v>108</v>
      </c>
      <c r="D94" s="96">
        <v>103.7192</v>
      </c>
      <c r="E94" s="96">
        <v>209.12080000000003</v>
      </c>
      <c r="F94" s="96">
        <v>14.894399999999999</v>
      </c>
      <c r="G94" s="96">
        <v>5.2991999999999999</v>
      </c>
      <c r="H94" s="96">
        <v>20.899440000000002</v>
      </c>
      <c r="I94" s="96">
        <v>46.362720000000003</v>
      </c>
      <c r="J94" s="5">
        <f>VLOOKUP(A94,'Caratteristiche Fasce'!$A$4:$C$24,2,)</f>
        <v>1.6</v>
      </c>
      <c r="K94" s="5">
        <f>VLOOKUP(A94,'Caratteristiche Fasce'!$A$4:$C$24,3,)</f>
        <v>0.8</v>
      </c>
      <c r="L94" s="5">
        <f>VLOOKUP(A94,'Caratteristiche Fasce'!$A$4:$D$24,4,)</f>
        <v>1.8</v>
      </c>
      <c r="M94" s="38">
        <f>L94*K94*'Caratteristiche Materiale'!$N$5</f>
        <v>15.600000000000005</v>
      </c>
      <c r="N94" s="61" t="str">
        <f t="shared" si="8"/>
        <v>NON VERIFICATO</v>
      </c>
      <c r="O94" s="29">
        <f t="shared" si="9"/>
        <v>72.027222222222221</v>
      </c>
      <c r="P94" s="22">
        <f>L94^2*K94*ABS(O94)/2*(1-ABS(O94)/(0.85*'Caratteristiche Materiale'!$N$4))</f>
        <v>79.78718867818489</v>
      </c>
      <c r="Q94" s="61" t="str">
        <f t="shared" si="10"/>
        <v>verificato</v>
      </c>
      <c r="R94" s="22">
        <f t="shared" si="11"/>
        <v>99.733985847731105</v>
      </c>
      <c r="S94" s="61" t="str">
        <f t="shared" si="12"/>
        <v>NON VERIFICATO</v>
      </c>
      <c r="U94" s="96">
        <f t="shared" si="13"/>
        <v>7.4598031377079668</v>
      </c>
      <c r="V94" s="95" t="s">
        <v>52</v>
      </c>
      <c r="W94" s="96">
        <f t="shared" si="14"/>
        <v>172.09341617183998</v>
      </c>
      <c r="X94" s="95" t="s">
        <v>52</v>
      </c>
      <c r="Y94" s="96">
        <f t="shared" si="15"/>
        <v>47.692044907886299</v>
      </c>
      <c r="Z94" s="95" t="s">
        <v>52</v>
      </c>
    </row>
    <row r="95" spans="1:26" x14ac:dyDescent="0.25">
      <c r="A95" s="5" t="s">
        <v>134</v>
      </c>
      <c r="B95" s="5" t="s">
        <v>95</v>
      </c>
      <c r="C95" s="5" t="s">
        <v>108</v>
      </c>
      <c r="D95" s="96">
        <v>103.7192</v>
      </c>
      <c r="E95" s="96">
        <v>209.12080000000003</v>
      </c>
      <c r="F95" s="96">
        <v>14.894399999999999</v>
      </c>
      <c r="G95" s="96">
        <v>5.2991999999999999</v>
      </c>
      <c r="H95" s="96">
        <v>20.899440000000002</v>
      </c>
      <c r="I95" s="96">
        <v>46.362720000000003</v>
      </c>
      <c r="J95" s="5">
        <f>VLOOKUP(A95,'Caratteristiche Fasce'!$A$4:$C$24,2,)</f>
        <v>1.6</v>
      </c>
      <c r="K95" s="5">
        <f>VLOOKUP(A95,'Caratteristiche Fasce'!$A$4:$C$24,3,)</f>
        <v>0.8</v>
      </c>
      <c r="L95" s="5">
        <f>VLOOKUP(A95,'Caratteristiche Fasce'!$A$4:$D$24,4,)</f>
        <v>1.8</v>
      </c>
      <c r="M95" s="38">
        <f>L95*K95*'Caratteristiche Materiale'!$N$5</f>
        <v>15.600000000000005</v>
      </c>
      <c r="N95" s="61" t="str">
        <f t="shared" si="8"/>
        <v>NON VERIFICATO</v>
      </c>
      <c r="O95" s="29">
        <f t="shared" si="9"/>
        <v>72.027222222222221</v>
      </c>
      <c r="P95" s="22">
        <f>L95^2*K95*ABS(O95)/2*(1-ABS(O95)/(0.85*'Caratteristiche Materiale'!$N$4))</f>
        <v>79.78718867818489</v>
      </c>
      <c r="Q95" s="61" t="str">
        <f t="shared" si="10"/>
        <v>verificato</v>
      </c>
      <c r="R95" s="22">
        <f t="shared" si="11"/>
        <v>99.733985847731105</v>
      </c>
      <c r="S95" s="61" t="str">
        <f t="shared" si="12"/>
        <v>NON VERIFICATO</v>
      </c>
      <c r="U95" s="96">
        <f t="shared" si="13"/>
        <v>7.4598031377079668</v>
      </c>
      <c r="V95" s="95" t="s">
        <v>52</v>
      </c>
      <c r="W95" s="96">
        <f t="shared" si="14"/>
        <v>172.09341617183998</v>
      </c>
      <c r="X95" s="95" t="s">
        <v>52</v>
      </c>
      <c r="Y95" s="96">
        <f t="shared" si="15"/>
        <v>47.692044907886299</v>
      </c>
      <c r="Z95" s="95" t="s">
        <v>52</v>
      </c>
    </row>
    <row r="96" spans="1:26" x14ac:dyDescent="0.25">
      <c r="A96" s="5" t="s">
        <v>134</v>
      </c>
      <c r="B96" s="5" t="s">
        <v>96</v>
      </c>
      <c r="C96" s="5" t="s">
        <v>108</v>
      </c>
      <c r="D96" s="96">
        <v>103.7192</v>
      </c>
      <c r="E96" s="96">
        <v>209.12080000000003</v>
      </c>
      <c r="F96" s="96">
        <v>14.894399999999999</v>
      </c>
      <c r="G96" s="96">
        <v>5.2991999999999999</v>
      </c>
      <c r="H96" s="96">
        <v>20.899440000000002</v>
      </c>
      <c r="I96" s="96">
        <v>46.362720000000003</v>
      </c>
      <c r="J96" s="5">
        <f>VLOOKUP(A96,'Caratteristiche Fasce'!$A$4:$C$24,2,)</f>
        <v>1.6</v>
      </c>
      <c r="K96" s="5">
        <f>VLOOKUP(A96,'Caratteristiche Fasce'!$A$4:$C$24,3,)</f>
        <v>0.8</v>
      </c>
      <c r="L96" s="5">
        <f>VLOOKUP(A96,'Caratteristiche Fasce'!$A$4:$D$24,4,)</f>
        <v>1.8</v>
      </c>
      <c r="M96" s="38">
        <f>L96*K96*'Caratteristiche Materiale'!$N$5</f>
        <v>15.600000000000005</v>
      </c>
      <c r="N96" s="61" t="str">
        <f t="shared" si="8"/>
        <v>NON VERIFICATO</v>
      </c>
      <c r="O96" s="29">
        <f t="shared" si="9"/>
        <v>72.027222222222221</v>
      </c>
      <c r="P96" s="22">
        <f>L96^2*K96*ABS(O96)/2*(1-ABS(O96)/(0.85*'Caratteristiche Materiale'!$N$4))</f>
        <v>79.78718867818489</v>
      </c>
      <c r="Q96" s="61" t="str">
        <f t="shared" si="10"/>
        <v>verificato</v>
      </c>
      <c r="R96" s="22">
        <f t="shared" si="11"/>
        <v>99.733985847731105</v>
      </c>
      <c r="S96" s="61" t="str">
        <f t="shared" si="12"/>
        <v>NON VERIFICATO</v>
      </c>
      <c r="U96" s="96">
        <f t="shared" si="13"/>
        <v>7.4598031377079668</v>
      </c>
      <c r="V96" s="95" t="s">
        <v>52</v>
      </c>
      <c r="W96" s="96">
        <f t="shared" si="14"/>
        <v>172.09341617183998</v>
      </c>
      <c r="X96" s="95" t="s">
        <v>52</v>
      </c>
      <c r="Y96" s="96">
        <f t="shared" si="15"/>
        <v>47.692044907886299</v>
      </c>
      <c r="Z96" s="95" t="s">
        <v>52</v>
      </c>
    </row>
    <row r="97" spans="1:26" x14ac:dyDescent="0.25">
      <c r="A97" s="5" t="s">
        <v>134</v>
      </c>
      <c r="B97" s="5" t="s">
        <v>97</v>
      </c>
      <c r="C97" s="5" t="s">
        <v>108</v>
      </c>
      <c r="D97" s="96">
        <v>173.67600000000002</v>
      </c>
      <c r="E97" s="96">
        <v>103.90560000000001</v>
      </c>
      <c r="F97" s="96">
        <v>23.113600000000002</v>
      </c>
      <c r="G97" s="96">
        <v>7.2096000000000009</v>
      </c>
      <c r="H97" s="96">
        <v>41.078400000000002</v>
      </c>
      <c r="I97" s="96">
        <v>25.981680000000001</v>
      </c>
      <c r="J97" s="5">
        <f>VLOOKUP(A97,'Caratteristiche Fasce'!$A$4:$C$24,2,)</f>
        <v>1.6</v>
      </c>
      <c r="K97" s="5">
        <f>VLOOKUP(A97,'Caratteristiche Fasce'!$A$4:$C$24,3,)</f>
        <v>0.8</v>
      </c>
      <c r="L97" s="5">
        <f>VLOOKUP(A97,'Caratteristiche Fasce'!$A$4:$D$24,4,)</f>
        <v>1.8</v>
      </c>
      <c r="M97" s="38">
        <f>L97*K97*'Caratteristiche Materiale'!$N$5</f>
        <v>15.600000000000005</v>
      </c>
      <c r="N97" s="61" t="str">
        <f t="shared" si="8"/>
        <v>verificato</v>
      </c>
      <c r="O97" s="29">
        <f t="shared" si="9"/>
        <v>120.60833333333333</v>
      </c>
      <c r="P97" s="22">
        <f>L97^2*K97*ABS(O97)/2*(1-ABS(O97)/(0.85*'Caratteristiche Materiale'!$N$4))</f>
        <v>118.28736683697483</v>
      </c>
      <c r="Q97" s="61" t="str">
        <f t="shared" si="10"/>
        <v>verificato</v>
      </c>
      <c r="R97" s="22">
        <f t="shared" si="11"/>
        <v>147.85920854621853</v>
      </c>
      <c r="S97" s="61" t="str">
        <f t="shared" si="12"/>
        <v>verificato</v>
      </c>
      <c r="U97" s="96">
        <f t="shared" si="13"/>
        <v>15.013627754423251</v>
      </c>
      <c r="V97" s="95" t="s">
        <v>52</v>
      </c>
      <c r="W97" s="96">
        <f t="shared" si="14"/>
        <v>455.27220270965859</v>
      </c>
      <c r="X97" s="95" t="s">
        <v>52</v>
      </c>
      <c r="Y97" s="96">
        <f t="shared" si="15"/>
        <v>142.30148187029238</v>
      </c>
      <c r="Z97" s="95" t="s">
        <v>52</v>
      </c>
    </row>
    <row r="98" spans="1:26" x14ac:dyDescent="0.25">
      <c r="A98" s="5" t="s">
        <v>134</v>
      </c>
      <c r="B98" s="5" t="s">
        <v>98</v>
      </c>
      <c r="C98" s="5" t="s">
        <v>108</v>
      </c>
      <c r="D98" s="96">
        <v>173.67600000000002</v>
      </c>
      <c r="E98" s="96">
        <v>103.90560000000001</v>
      </c>
      <c r="F98" s="96">
        <v>23.113600000000002</v>
      </c>
      <c r="G98" s="96">
        <v>7.2096000000000009</v>
      </c>
      <c r="H98" s="96">
        <v>41.078400000000002</v>
      </c>
      <c r="I98" s="96">
        <v>25.981680000000001</v>
      </c>
      <c r="J98" s="5">
        <f>VLOOKUP(A98,'Caratteristiche Fasce'!$A$4:$C$24,2,)</f>
        <v>1.6</v>
      </c>
      <c r="K98" s="5">
        <f>VLOOKUP(A98,'Caratteristiche Fasce'!$A$4:$C$24,3,)</f>
        <v>0.8</v>
      </c>
      <c r="L98" s="5">
        <f>VLOOKUP(A98,'Caratteristiche Fasce'!$A$4:$D$24,4,)</f>
        <v>1.8</v>
      </c>
      <c r="M98" s="38">
        <f>L98*K98*'Caratteristiche Materiale'!$N$5</f>
        <v>15.600000000000005</v>
      </c>
      <c r="N98" s="61" t="str">
        <f t="shared" si="8"/>
        <v>verificato</v>
      </c>
      <c r="O98" s="29">
        <f t="shared" si="9"/>
        <v>120.60833333333333</v>
      </c>
      <c r="P98" s="22">
        <f>L98^2*K98*ABS(O98)/2*(1-ABS(O98)/(0.85*'Caratteristiche Materiale'!$N$4))</f>
        <v>118.28736683697483</v>
      </c>
      <c r="Q98" s="61" t="str">
        <f t="shared" si="10"/>
        <v>verificato</v>
      </c>
      <c r="R98" s="22">
        <f t="shared" si="11"/>
        <v>147.85920854621853</v>
      </c>
      <c r="S98" s="61" t="str">
        <f t="shared" si="12"/>
        <v>verificato</v>
      </c>
      <c r="U98" s="96">
        <f t="shared" si="13"/>
        <v>15.013627754423251</v>
      </c>
      <c r="V98" s="95" t="s">
        <v>52</v>
      </c>
      <c r="W98" s="96">
        <f t="shared" si="14"/>
        <v>455.27220270965859</v>
      </c>
      <c r="X98" s="95" t="s">
        <v>52</v>
      </c>
      <c r="Y98" s="96">
        <f t="shared" si="15"/>
        <v>142.30148187029238</v>
      </c>
      <c r="Z98" s="95" t="s">
        <v>52</v>
      </c>
    </row>
    <row r="99" spans="1:26" x14ac:dyDescent="0.25">
      <c r="A99" s="5" t="s">
        <v>134</v>
      </c>
      <c r="B99" s="5" t="s">
        <v>99</v>
      </c>
      <c r="C99" s="5" t="s">
        <v>108</v>
      </c>
      <c r="D99" s="96">
        <v>173.67600000000002</v>
      </c>
      <c r="E99" s="96">
        <v>103.90560000000001</v>
      </c>
      <c r="F99" s="96">
        <v>23.113600000000002</v>
      </c>
      <c r="G99" s="96">
        <v>7.2096000000000009</v>
      </c>
      <c r="H99" s="96">
        <v>41.078400000000002</v>
      </c>
      <c r="I99" s="96">
        <v>25.981680000000001</v>
      </c>
      <c r="J99" s="5">
        <f>VLOOKUP(A99,'Caratteristiche Fasce'!$A$4:$C$24,2,)</f>
        <v>1.6</v>
      </c>
      <c r="K99" s="5">
        <f>VLOOKUP(A99,'Caratteristiche Fasce'!$A$4:$C$24,3,)</f>
        <v>0.8</v>
      </c>
      <c r="L99" s="5">
        <f>VLOOKUP(A99,'Caratteristiche Fasce'!$A$4:$D$24,4,)</f>
        <v>1.8</v>
      </c>
      <c r="M99" s="38">
        <f>L99*K99*'Caratteristiche Materiale'!$N$5</f>
        <v>15.600000000000005</v>
      </c>
      <c r="N99" s="61" t="str">
        <f t="shared" si="8"/>
        <v>verificato</v>
      </c>
      <c r="O99" s="29">
        <f t="shared" si="9"/>
        <v>120.60833333333333</v>
      </c>
      <c r="P99" s="22">
        <f>L99^2*K99*ABS(O99)/2*(1-ABS(O99)/(0.85*'Caratteristiche Materiale'!$N$4))</f>
        <v>118.28736683697483</v>
      </c>
      <c r="Q99" s="61" t="str">
        <f t="shared" si="10"/>
        <v>verificato</v>
      </c>
      <c r="R99" s="22">
        <f t="shared" si="11"/>
        <v>147.85920854621853</v>
      </c>
      <c r="S99" s="61" t="str">
        <f t="shared" si="12"/>
        <v>verificato</v>
      </c>
      <c r="U99" s="96">
        <f t="shared" si="13"/>
        <v>15.013627754423251</v>
      </c>
      <c r="V99" s="95" t="s">
        <v>52</v>
      </c>
      <c r="W99" s="96">
        <f t="shared" si="14"/>
        <v>455.27220270965859</v>
      </c>
      <c r="X99" s="95" t="s">
        <v>52</v>
      </c>
      <c r="Y99" s="96">
        <f t="shared" si="15"/>
        <v>142.30148187029238</v>
      </c>
      <c r="Z99" s="95" t="s">
        <v>52</v>
      </c>
    </row>
    <row r="100" spans="1:26" x14ac:dyDescent="0.25">
      <c r="A100" s="5" t="s">
        <v>135</v>
      </c>
      <c r="B100" s="5" t="s">
        <v>92</v>
      </c>
      <c r="C100" s="5" t="s">
        <v>108</v>
      </c>
      <c r="D100" s="96">
        <v>76.687200000000004</v>
      </c>
      <c r="E100" s="96">
        <v>189.82480000000001</v>
      </c>
      <c r="F100" s="96">
        <v>12.961600000000002</v>
      </c>
      <c r="G100" s="96">
        <v>8.2006399999999999</v>
      </c>
      <c r="H100" s="96">
        <v>22.131360000000001</v>
      </c>
      <c r="I100" s="96">
        <v>86.105119999999999</v>
      </c>
      <c r="J100" s="5">
        <f>VLOOKUP(A100,'Caratteristiche Fasce'!$A$4:$C$24,2,)</f>
        <v>1.6</v>
      </c>
      <c r="K100" s="5">
        <f>VLOOKUP(A100,'Caratteristiche Fasce'!$A$4:$C$24,3,)</f>
        <v>0.8</v>
      </c>
      <c r="L100" s="5">
        <f>VLOOKUP(A100,'Caratteristiche Fasce'!$A$4:$D$24,4,)</f>
        <v>1.8</v>
      </c>
      <c r="M100" s="38">
        <f>L100*K100*'Caratteristiche Materiale'!$N$5</f>
        <v>15.600000000000005</v>
      </c>
      <c r="N100" s="61" t="str">
        <f t="shared" si="8"/>
        <v>NON VERIFICATO</v>
      </c>
      <c r="O100" s="29">
        <f t="shared" si="9"/>
        <v>53.254999999999995</v>
      </c>
      <c r="P100" s="22">
        <f>L100^2*K100*ABS(O100)/2*(1-ABS(O100)/(0.85*'Caratteristiche Materiale'!$N$4))</f>
        <v>61.605547255663879</v>
      </c>
      <c r="Q100" s="61" t="str">
        <f t="shared" si="10"/>
        <v>NON VERIFICATO</v>
      </c>
      <c r="R100" s="22">
        <f t="shared" si="11"/>
        <v>77.006934069579842</v>
      </c>
      <c r="S100" s="61" t="str">
        <f t="shared" si="12"/>
        <v>NON VERIFICATO</v>
      </c>
      <c r="U100" s="96">
        <f t="shared" si="13"/>
        <v>8.2181042729927825</v>
      </c>
      <c r="V100" s="95" t="s">
        <v>52</v>
      </c>
      <c r="W100" s="96">
        <f t="shared" si="14"/>
        <v>71.546903663410362</v>
      </c>
      <c r="X100" s="95" t="s">
        <v>52</v>
      </c>
      <c r="Y100" s="96">
        <f t="shared" si="15"/>
        <v>40.567372687646632</v>
      </c>
      <c r="Z100" s="95" t="s">
        <v>52</v>
      </c>
    </row>
    <row r="101" spans="1:26" x14ac:dyDescent="0.25">
      <c r="A101" s="5" t="s">
        <v>135</v>
      </c>
      <c r="B101" s="5" t="s">
        <v>93</v>
      </c>
      <c r="C101" s="5" t="s">
        <v>108</v>
      </c>
      <c r="D101" s="96">
        <v>142.4648</v>
      </c>
      <c r="E101" s="96">
        <v>92.947200000000009</v>
      </c>
      <c r="F101" s="96">
        <v>24.334400000000002</v>
      </c>
      <c r="G101" s="96">
        <v>10.930960000000001</v>
      </c>
      <c r="H101" s="96">
        <v>35.614400000000003</v>
      </c>
      <c r="I101" s="96">
        <v>49.5548</v>
      </c>
      <c r="J101" s="5">
        <f>VLOOKUP(A101,'Caratteristiche Fasce'!$A$4:$C$24,2,)</f>
        <v>1.6</v>
      </c>
      <c r="K101" s="5">
        <f>VLOOKUP(A101,'Caratteristiche Fasce'!$A$4:$C$24,3,)</f>
        <v>0.8</v>
      </c>
      <c r="L101" s="5">
        <f>VLOOKUP(A101,'Caratteristiche Fasce'!$A$4:$D$24,4,)</f>
        <v>1.8</v>
      </c>
      <c r="M101" s="38">
        <f>L101*K101*'Caratteristiche Materiale'!$N$5</f>
        <v>15.600000000000005</v>
      </c>
      <c r="N101" s="61" t="str">
        <f t="shared" si="8"/>
        <v>verificato</v>
      </c>
      <c r="O101" s="29">
        <f t="shared" si="9"/>
        <v>98.933888888888873</v>
      </c>
      <c r="P101" s="22">
        <f>L101^2*K101*ABS(O101)/2*(1-ABS(O101)/(0.85*'Caratteristiche Materiale'!$N$4))</f>
        <v>102.63485037095799</v>
      </c>
      <c r="Q101" s="61" t="str">
        <f t="shared" si="10"/>
        <v>verificato</v>
      </c>
      <c r="R101" s="22">
        <f t="shared" si="11"/>
        <v>128.29356296369747</v>
      </c>
      <c r="S101" s="61" t="str">
        <f t="shared" si="12"/>
        <v>verificato</v>
      </c>
      <c r="U101" s="96">
        <f t="shared" si="13"/>
        <v>16.783722371410871</v>
      </c>
      <c r="V101" s="95" t="s">
        <v>52</v>
      </c>
      <c r="W101" s="96">
        <f t="shared" si="14"/>
        <v>207.11384239459747</v>
      </c>
      <c r="X101" s="95" t="s">
        <v>52</v>
      </c>
      <c r="Y101" s="96">
        <f t="shared" si="15"/>
        <v>138.02843223216777</v>
      </c>
      <c r="Z101" s="95" t="s">
        <v>52</v>
      </c>
    </row>
    <row r="102" spans="1:26" x14ac:dyDescent="0.25">
      <c r="A102" s="5" t="s">
        <v>135</v>
      </c>
      <c r="B102" s="5" t="s">
        <v>94</v>
      </c>
      <c r="C102" s="5" t="s">
        <v>108</v>
      </c>
      <c r="D102" s="96">
        <v>76.687200000000004</v>
      </c>
      <c r="E102" s="96">
        <v>189.82480000000001</v>
      </c>
      <c r="F102" s="96">
        <v>12.961600000000002</v>
      </c>
      <c r="G102" s="96">
        <v>8.2006399999999999</v>
      </c>
      <c r="H102" s="96">
        <v>22.131360000000001</v>
      </c>
      <c r="I102" s="96">
        <v>86.105119999999999</v>
      </c>
      <c r="J102" s="5">
        <f>VLOOKUP(A102,'Caratteristiche Fasce'!$A$4:$C$24,2,)</f>
        <v>1.6</v>
      </c>
      <c r="K102" s="5">
        <f>VLOOKUP(A102,'Caratteristiche Fasce'!$A$4:$C$24,3,)</f>
        <v>0.8</v>
      </c>
      <c r="L102" s="5">
        <f>VLOOKUP(A102,'Caratteristiche Fasce'!$A$4:$D$24,4,)</f>
        <v>1.8</v>
      </c>
      <c r="M102" s="38">
        <f>L102*K102*'Caratteristiche Materiale'!$N$5</f>
        <v>15.600000000000005</v>
      </c>
      <c r="N102" s="61" t="str">
        <f t="shared" si="8"/>
        <v>NON VERIFICATO</v>
      </c>
      <c r="O102" s="29">
        <f t="shared" si="9"/>
        <v>53.254999999999995</v>
      </c>
      <c r="P102" s="22">
        <f>L102^2*K102*ABS(O102)/2*(1-ABS(O102)/(0.85*'Caratteristiche Materiale'!$N$4))</f>
        <v>61.605547255663879</v>
      </c>
      <c r="Q102" s="61" t="str">
        <f t="shared" si="10"/>
        <v>NON VERIFICATO</v>
      </c>
      <c r="R102" s="22">
        <f t="shared" si="11"/>
        <v>77.006934069579842</v>
      </c>
      <c r="S102" s="61" t="str">
        <f t="shared" si="12"/>
        <v>NON VERIFICATO</v>
      </c>
      <c r="U102" s="96">
        <f t="shared" si="13"/>
        <v>8.2181042729927825</v>
      </c>
      <c r="V102" s="95" t="s">
        <v>52</v>
      </c>
      <c r="W102" s="96">
        <f t="shared" si="14"/>
        <v>71.546903663410362</v>
      </c>
      <c r="X102" s="95" t="s">
        <v>52</v>
      </c>
      <c r="Y102" s="96">
        <f t="shared" si="15"/>
        <v>40.567372687646632</v>
      </c>
      <c r="Z102" s="95" t="s">
        <v>52</v>
      </c>
    </row>
    <row r="103" spans="1:26" x14ac:dyDescent="0.25">
      <c r="A103" s="5" t="s">
        <v>135</v>
      </c>
      <c r="B103" s="5" t="s">
        <v>95</v>
      </c>
      <c r="C103" s="5" t="s">
        <v>108</v>
      </c>
      <c r="D103" s="96">
        <v>76.687200000000004</v>
      </c>
      <c r="E103" s="96">
        <v>189.82480000000001</v>
      </c>
      <c r="F103" s="96">
        <v>12.961600000000002</v>
      </c>
      <c r="G103" s="96">
        <v>8.2006399999999999</v>
      </c>
      <c r="H103" s="96">
        <v>22.131360000000001</v>
      </c>
      <c r="I103" s="96">
        <v>86.105119999999999</v>
      </c>
      <c r="J103" s="5">
        <f>VLOOKUP(A103,'Caratteristiche Fasce'!$A$4:$C$24,2,)</f>
        <v>1.6</v>
      </c>
      <c r="K103" s="5">
        <f>VLOOKUP(A103,'Caratteristiche Fasce'!$A$4:$C$24,3,)</f>
        <v>0.8</v>
      </c>
      <c r="L103" s="5">
        <f>VLOOKUP(A103,'Caratteristiche Fasce'!$A$4:$D$24,4,)</f>
        <v>1.8</v>
      </c>
      <c r="M103" s="38">
        <f>L103*K103*'Caratteristiche Materiale'!$N$5</f>
        <v>15.600000000000005</v>
      </c>
      <c r="N103" s="61" t="str">
        <f t="shared" si="8"/>
        <v>NON VERIFICATO</v>
      </c>
      <c r="O103" s="29">
        <f t="shared" si="9"/>
        <v>53.254999999999995</v>
      </c>
      <c r="P103" s="22">
        <f>L103^2*K103*ABS(O103)/2*(1-ABS(O103)/(0.85*'Caratteristiche Materiale'!$N$4))</f>
        <v>61.605547255663879</v>
      </c>
      <c r="Q103" s="61" t="str">
        <f t="shared" si="10"/>
        <v>NON VERIFICATO</v>
      </c>
      <c r="R103" s="22">
        <f t="shared" si="11"/>
        <v>77.006934069579842</v>
      </c>
      <c r="S103" s="61" t="str">
        <f t="shared" si="12"/>
        <v>NON VERIFICATO</v>
      </c>
      <c r="U103" s="96">
        <f t="shared" si="13"/>
        <v>8.2181042729927825</v>
      </c>
      <c r="V103" s="95" t="s">
        <v>52</v>
      </c>
      <c r="W103" s="96">
        <f t="shared" si="14"/>
        <v>71.546903663410362</v>
      </c>
      <c r="X103" s="95" t="s">
        <v>52</v>
      </c>
      <c r="Y103" s="96">
        <f t="shared" si="15"/>
        <v>40.567372687646632</v>
      </c>
      <c r="Z103" s="95" t="s">
        <v>52</v>
      </c>
    </row>
    <row r="104" spans="1:26" x14ac:dyDescent="0.25">
      <c r="A104" s="5" t="s">
        <v>135</v>
      </c>
      <c r="B104" s="5" t="s">
        <v>96</v>
      </c>
      <c r="C104" s="5" t="s">
        <v>108</v>
      </c>
      <c r="D104" s="96">
        <v>76.687200000000004</v>
      </c>
      <c r="E104" s="96">
        <v>189.82480000000001</v>
      </c>
      <c r="F104" s="96">
        <v>12.961600000000002</v>
      </c>
      <c r="G104" s="96">
        <v>8.2006399999999999</v>
      </c>
      <c r="H104" s="96">
        <v>22.131360000000001</v>
      </c>
      <c r="I104" s="96">
        <v>86.105119999999999</v>
      </c>
      <c r="J104" s="5">
        <f>VLOOKUP(A104,'Caratteristiche Fasce'!$A$4:$C$24,2,)</f>
        <v>1.6</v>
      </c>
      <c r="K104" s="5">
        <f>VLOOKUP(A104,'Caratteristiche Fasce'!$A$4:$C$24,3,)</f>
        <v>0.8</v>
      </c>
      <c r="L104" s="5">
        <f>VLOOKUP(A104,'Caratteristiche Fasce'!$A$4:$D$24,4,)</f>
        <v>1.8</v>
      </c>
      <c r="M104" s="38">
        <f>L104*K104*'Caratteristiche Materiale'!$N$5</f>
        <v>15.600000000000005</v>
      </c>
      <c r="N104" s="61" t="str">
        <f t="shared" si="8"/>
        <v>NON VERIFICATO</v>
      </c>
      <c r="O104" s="29">
        <f t="shared" si="9"/>
        <v>53.254999999999995</v>
      </c>
      <c r="P104" s="22">
        <f>L104^2*K104*ABS(O104)/2*(1-ABS(O104)/(0.85*'Caratteristiche Materiale'!$N$4))</f>
        <v>61.605547255663879</v>
      </c>
      <c r="Q104" s="61" t="str">
        <f t="shared" si="10"/>
        <v>NON VERIFICATO</v>
      </c>
      <c r="R104" s="22">
        <f t="shared" si="11"/>
        <v>77.006934069579842</v>
      </c>
      <c r="S104" s="61" t="str">
        <f t="shared" si="12"/>
        <v>NON VERIFICATO</v>
      </c>
      <c r="U104" s="96">
        <f t="shared" si="13"/>
        <v>8.2181042729927825</v>
      </c>
      <c r="V104" s="95" t="s">
        <v>52</v>
      </c>
      <c r="W104" s="96">
        <f t="shared" si="14"/>
        <v>71.546903663410362</v>
      </c>
      <c r="X104" s="95" t="s">
        <v>52</v>
      </c>
      <c r="Y104" s="96">
        <f t="shared" si="15"/>
        <v>40.567372687646632</v>
      </c>
      <c r="Z104" s="95" t="s">
        <v>52</v>
      </c>
    </row>
    <row r="105" spans="1:26" x14ac:dyDescent="0.25">
      <c r="A105" s="5" t="s">
        <v>135</v>
      </c>
      <c r="B105" s="5" t="s">
        <v>97</v>
      </c>
      <c r="C105" s="5" t="s">
        <v>108</v>
      </c>
      <c r="D105" s="96">
        <v>142.4648</v>
      </c>
      <c r="E105" s="96">
        <v>92.947200000000009</v>
      </c>
      <c r="F105" s="96">
        <v>24.334400000000002</v>
      </c>
      <c r="G105" s="96">
        <v>10.930960000000001</v>
      </c>
      <c r="H105" s="96">
        <v>35.614400000000003</v>
      </c>
      <c r="I105" s="96">
        <v>49.5548</v>
      </c>
      <c r="J105" s="5">
        <f>VLOOKUP(A105,'Caratteristiche Fasce'!$A$4:$C$24,2,)</f>
        <v>1.6</v>
      </c>
      <c r="K105" s="5">
        <f>VLOOKUP(A105,'Caratteristiche Fasce'!$A$4:$C$24,3,)</f>
        <v>0.8</v>
      </c>
      <c r="L105" s="5">
        <f>VLOOKUP(A105,'Caratteristiche Fasce'!$A$4:$D$24,4,)</f>
        <v>1.8</v>
      </c>
      <c r="M105" s="38">
        <f>L105*K105*'Caratteristiche Materiale'!$N$5</f>
        <v>15.600000000000005</v>
      </c>
      <c r="N105" s="61" t="str">
        <f t="shared" si="8"/>
        <v>verificato</v>
      </c>
      <c r="O105" s="29">
        <f t="shared" si="9"/>
        <v>98.933888888888873</v>
      </c>
      <c r="P105" s="22">
        <f>L105^2*K105*ABS(O105)/2*(1-ABS(O105)/(0.85*'Caratteristiche Materiale'!$N$4))</f>
        <v>102.63485037095799</v>
      </c>
      <c r="Q105" s="61" t="str">
        <f t="shared" si="10"/>
        <v>verificato</v>
      </c>
      <c r="R105" s="22">
        <f t="shared" si="11"/>
        <v>128.29356296369747</v>
      </c>
      <c r="S105" s="61" t="str">
        <f t="shared" si="12"/>
        <v>verificato</v>
      </c>
      <c r="U105" s="96">
        <f t="shared" si="13"/>
        <v>16.783722371410871</v>
      </c>
      <c r="V105" s="95" t="s">
        <v>52</v>
      </c>
      <c r="W105" s="96">
        <f t="shared" si="14"/>
        <v>207.11384239459747</v>
      </c>
      <c r="X105" s="95" t="s">
        <v>52</v>
      </c>
      <c r="Y105" s="96">
        <f t="shared" si="15"/>
        <v>138.02843223216777</v>
      </c>
      <c r="Z105" s="95" t="s">
        <v>52</v>
      </c>
    </row>
    <row r="106" spans="1:26" x14ac:dyDescent="0.25">
      <c r="A106" s="5" t="s">
        <v>135</v>
      </c>
      <c r="B106" s="5" t="s">
        <v>98</v>
      </c>
      <c r="C106" s="5" t="s">
        <v>108</v>
      </c>
      <c r="D106" s="96">
        <v>142.4648</v>
      </c>
      <c r="E106" s="96">
        <v>92.947200000000009</v>
      </c>
      <c r="F106" s="96">
        <v>24.334400000000002</v>
      </c>
      <c r="G106" s="96">
        <v>10.930960000000001</v>
      </c>
      <c r="H106" s="96">
        <v>35.614400000000003</v>
      </c>
      <c r="I106" s="96">
        <v>49.5548</v>
      </c>
      <c r="J106" s="5">
        <f>VLOOKUP(A106,'Caratteristiche Fasce'!$A$4:$C$24,2,)</f>
        <v>1.6</v>
      </c>
      <c r="K106" s="5">
        <f>VLOOKUP(A106,'Caratteristiche Fasce'!$A$4:$C$24,3,)</f>
        <v>0.8</v>
      </c>
      <c r="L106" s="5">
        <f>VLOOKUP(A106,'Caratteristiche Fasce'!$A$4:$D$24,4,)</f>
        <v>1.8</v>
      </c>
      <c r="M106" s="38">
        <f>L106*K106*'Caratteristiche Materiale'!$N$5</f>
        <v>15.600000000000005</v>
      </c>
      <c r="N106" s="61" t="str">
        <f t="shared" si="8"/>
        <v>verificato</v>
      </c>
      <c r="O106" s="29">
        <f t="shared" si="9"/>
        <v>98.933888888888873</v>
      </c>
      <c r="P106" s="22">
        <f>L106^2*K106*ABS(O106)/2*(1-ABS(O106)/(0.85*'Caratteristiche Materiale'!$N$4))</f>
        <v>102.63485037095799</v>
      </c>
      <c r="Q106" s="61" t="str">
        <f t="shared" si="10"/>
        <v>verificato</v>
      </c>
      <c r="R106" s="22">
        <f t="shared" si="11"/>
        <v>128.29356296369747</v>
      </c>
      <c r="S106" s="61" t="str">
        <f t="shared" si="12"/>
        <v>verificato</v>
      </c>
      <c r="U106" s="96">
        <f t="shared" si="13"/>
        <v>16.783722371410871</v>
      </c>
      <c r="V106" s="95" t="s">
        <v>52</v>
      </c>
      <c r="W106" s="96">
        <f t="shared" si="14"/>
        <v>207.11384239459747</v>
      </c>
      <c r="X106" s="95" t="s">
        <v>52</v>
      </c>
      <c r="Y106" s="96">
        <f t="shared" si="15"/>
        <v>138.02843223216777</v>
      </c>
      <c r="Z106" s="95" t="s">
        <v>52</v>
      </c>
    </row>
    <row r="107" spans="1:26" x14ac:dyDescent="0.25">
      <c r="A107" s="5" t="s">
        <v>135</v>
      </c>
      <c r="B107" s="5" t="s">
        <v>99</v>
      </c>
      <c r="C107" s="5" t="s">
        <v>108</v>
      </c>
      <c r="D107" s="96">
        <v>142.4648</v>
      </c>
      <c r="E107" s="96">
        <v>92.947200000000009</v>
      </c>
      <c r="F107" s="96">
        <v>24.334400000000002</v>
      </c>
      <c r="G107" s="96">
        <v>10.930960000000001</v>
      </c>
      <c r="H107" s="96">
        <v>35.614400000000003</v>
      </c>
      <c r="I107" s="96">
        <v>49.5548</v>
      </c>
      <c r="J107" s="5">
        <f>VLOOKUP(A107,'Caratteristiche Fasce'!$A$4:$C$24,2,)</f>
        <v>1.6</v>
      </c>
      <c r="K107" s="5">
        <f>VLOOKUP(A107,'Caratteristiche Fasce'!$A$4:$C$24,3,)</f>
        <v>0.8</v>
      </c>
      <c r="L107" s="5">
        <f>VLOOKUP(A107,'Caratteristiche Fasce'!$A$4:$D$24,4,)</f>
        <v>1.8</v>
      </c>
      <c r="M107" s="38">
        <f>L107*K107*'Caratteristiche Materiale'!$N$5</f>
        <v>15.600000000000005</v>
      </c>
      <c r="N107" s="61" t="str">
        <f t="shared" si="8"/>
        <v>verificato</v>
      </c>
      <c r="O107" s="29">
        <f t="shared" si="9"/>
        <v>98.933888888888873</v>
      </c>
      <c r="P107" s="22">
        <f>L107^2*K107*ABS(O107)/2*(1-ABS(O107)/(0.85*'Caratteristiche Materiale'!$N$4))</f>
        <v>102.63485037095799</v>
      </c>
      <c r="Q107" s="61" t="str">
        <f t="shared" si="10"/>
        <v>verificato</v>
      </c>
      <c r="R107" s="22">
        <f t="shared" si="11"/>
        <v>128.29356296369747</v>
      </c>
      <c r="S107" s="61" t="str">
        <f t="shared" si="12"/>
        <v>verificato</v>
      </c>
      <c r="U107" s="96">
        <f t="shared" si="13"/>
        <v>16.783722371410871</v>
      </c>
      <c r="V107" s="95" t="s">
        <v>52</v>
      </c>
      <c r="W107" s="96">
        <f t="shared" si="14"/>
        <v>207.11384239459747</v>
      </c>
      <c r="X107" s="95" t="s">
        <v>52</v>
      </c>
      <c r="Y107" s="96">
        <f t="shared" si="15"/>
        <v>138.02843223216777</v>
      </c>
      <c r="Z107" s="95" t="s">
        <v>52</v>
      </c>
    </row>
    <row r="108" spans="1:26" x14ac:dyDescent="0.25">
      <c r="A108" s="5" t="s">
        <v>136</v>
      </c>
      <c r="B108" s="5" t="s">
        <v>92</v>
      </c>
      <c r="C108" s="5" t="s">
        <v>108</v>
      </c>
      <c r="D108" s="96">
        <v>44.997600000000006</v>
      </c>
      <c r="E108" s="96">
        <v>194.04880000000003</v>
      </c>
      <c r="F108" s="96">
        <v>25.1736</v>
      </c>
      <c r="G108" s="96">
        <v>12.701360000000001</v>
      </c>
      <c r="H108" s="96">
        <v>21.012240000000002</v>
      </c>
      <c r="I108" s="96">
        <v>38.036239999999999</v>
      </c>
      <c r="J108" s="5">
        <f>VLOOKUP(A108,'Caratteristiche Fasce'!$A$4:$C$24,2,)</f>
        <v>1.62</v>
      </c>
      <c r="K108" s="5">
        <f>VLOOKUP(A108,'Caratteristiche Fasce'!$A$4:$C$24,3,)</f>
        <v>0.8</v>
      </c>
      <c r="L108" s="5">
        <f>VLOOKUP(A108,'Caratteristiche Fasce'!$A$4:$D$24,4,)</f>
        <v>1.8</v>
      </c>
      <c r="M108" s="38">
        <f>L108*K108*'Caratteristiche Materiale'!$N$5</f>
        <v>15.600000000000005</v>
      </c>
      <c r="N108" s="61" t="str">
        <f t="shared" si="8"/>
        <v>NON VERIFICATO</v>
      </c>
      <c r="O108" s="29">
        <f t="shared" si="9"/>
        <v>31.248333333333335</v>
      </c>
      <c r="P108" s="22">
        <f>L108^2*K108*ABS(O108)/2*(1-ABS(O108)/(0.85*'Caratteristiche Materiale'!$N$4))</f>
        <v>37.945591253243705</v>
      </c>
      <c r="Q108" s="61" t="str">
        <f t="shared" si="10"/>
        <v>NON VERIFICATO</v>
      </c>
      <c r="R108" s="22">
        <f t="shared" si="11"/>
        <v>46.846408954621857</v>
      </c>
      <c r="S108" s="61" t="str">
        <f t="shared" si="12"/>
        <v>NON VERIFICATO</v>
      </c>
      <c r="U108" s="96">
        <f t="shared" si="13"/>
        <v>8.0392148779070034</v>
      </c>
      <c r="V108" s="95" t="s">
        <v>52</v>
      </c>
      <c r="W108" s="96">
        <f t="shared" si="14"/>
        <v>99.761677950406522</v>
      </c>
      <c r="X108" s="95" t="s">
        <v>52</v>
      </c>
      <c r="Y108" s="96">
        <f t="shared" si="15"/>
        <v>24.141560759263573</v>
      </c>
      <c r="Z108" s="95" t="s">
        <v>52</v>
      </c>
    </row>
    <row r="109" spans="1:26" x14ac:dyDescent="0.25">
      <c r="A109" s="5" t="s">
        <v>136</v>
      </c>
      <c r="B109" s="5" t="s">
        <v>93</v>
      </c>
      <c r="C109" s="5" t="s">
        <v>108</v>
      </c>
      <c r="D109" s="96">
        <v>72.113600000000005</v>
      </c>
      <c r="E109" s="96">
        <v>148.0592</v>
      </c>
      <c r="F109" s="96">
        <v>44.832799999999999</v>
      </c>
      <c r="G109" s="96">
        <v>17.740400000000001</v>
      </c>
      <c r="H109" s="96">
        <v>37.08408</v>
      </c>
      <c r="I109" s="96">
        <v>30.844240000000003</v>
      </c>
      <c r="J109" s="5">
        <f>VLOOKUP(A109,'Caratteristiche Fasce'!$A$4:$C$24,2,)</f>
        <v>1.62</v>
      </c>
      <c r="K109" s="5">
        <f>VLOOKUP(A109,'Caratteristiche Fasce'!$A$4:$C$24,3,)</f>
        <v>0.8</v>
      </c>
      <c r="L109" s="5">
        <f>VLOOKUP(A109,'Caratteristiche Fasce'!$A$4:$D$24,4,)</f>
        <v>1.8</v>
      </c>
      <c r="M109" s="38">
        <f>L109*K109*'Caratteristiche Materiale'!$N$5</f>
        <v>15.600000000000005</v>
      </c>
      <c r="N109" s="61" t="str">
        <f t="shared" si="8"/>
        <v>NON VERIFICATO</v>
      </c>
      <c r="O109" s="29">
        <f t="shared" si="9"/>
        <v>50.078888888888883</v>
      </c>
      <c r="P109" s="22">
        <f>L109^2*K109*ABS(O109)/2*(1-ABS(O109)/(0.85*'Caratteristiche Materiale'!$N$4))</f>
        <v>58.347150119798329</v>
      </c>
      <c r="Q109" s="61" t="str">
        <f t="shared" si="10"/>
        <v>verificato</v>
      </c>
      <c r="R109" s="22">
        <f t="shared" si="11"/>
        <v>72.033518666417692</v>
      </c>
      <c r="S109" s="61" t="str">
        <f t="shared" si="12"/>
        <v>NON VERIFICATO</v>
      </c>
      <c r="U109" s="96">
        <f t="shared" si="13"/>
        <v>10.53632601013649</v>
      </c>
      <c r="V109" s="95" t="s">
        <v>52</v>
      </c>
      <c r="W109" s="96">
        <f t="shared" si="14"/>
        <v>189.16708636620103</v>
      </c>
      <c r="X109" s="95" t="s">
        <v>52</v>
      </c>
      <c r="Y109" s="96">
        <f t="shared" si="15"/>
        <v>48.651835661963382</v>
      </c>
      <c r="Z109" s="95" t="s">
        <v>52</v>
      </c>
    </row>
    <row r="110" spans="1:26" x14ac:dyDescent="0.25">
      <c r="A110" s="5" t="s">
        <v>136</v>
      </c>
      <c r="B110" s="5" t="s">
        <v>94</v>
      </c>
      <c r="C110" s="5" t="s">
        <v>108</v>
      </c>
      <c r="D110" s="96">
        <v>44.997600000000006</v>
      </c>
      <c r="E110" s="96">
        <v>194.04880000000003</v>
      </c>
      <c r="F110" s="96">
        <v>25.1736</v>
      </c>
      <c r="G110" s="96">
        <v>12.701360000000001</v>
      </c>
      <c r="H110" s="96">
        <v>21.012240000000002</v>
      </c>
      <c r="I110" s="96">
        <v>38.036239999999999</v>
      </c>
      <c r="J110" s="5">
        <f>VLOOKUP(A110,'Caratteristiche Fasce'!$A$4:$C$24,2,)</f>
        <v>1.62</v>
      </c>
      <c r="K110" s="5">
        <f>VLOOKUP(A110,'Caratteristiche Fasce'!$A$4:$C$24,3,)</f>
        <v>0.8</v>
      </c>
      <c r="L110" s="5">
        <f>VLOOKUP(A110,'Caratteristiche Fasce'!$A$4:$D$24,4,)</f>
        <v>1.8</v>
      </c>
      <c r="M110" s="38">
        <f>L110*K110*'Caratteristiche Materiale'!$N$5</f>
        <v>15.600000000000005</v>
      </c>
      <c r="N110" s="61" t="str">
        <f t="shared" si="8"/>
        <v>NON VERIFICATO</v>
      </c>
      <c r="O110" s="29">
        <f t="shared" si="9"/>
        <v>31.248333333333335</v>
      </c>
      <c r="P110" s="22">
        <f>L110^2*K110*ABS(O110)/2*(1-ABS(O110)/(0.85*'Caratteristiche Materiale'!$N$4))</f>
        <v>37.945591253243705</v>
      </c>
      <c r="Q110" s="61" t="str">
        <f t="shared" si="10"/>
        <v>NON VERIFICATO</v>
      </c>
      <c r="R110" s="22">
        <f t="shared" si="11"/>
        <v>46.846408954621857</v>
      </c>
      <c r="S110" s="61" t="str">
        <f t="shared" si="12"/>
        <v>NON VERIFICATO</v>
      </c>
      <c r="U110" s="96">
        <f t="shared" si="13"/>
        <v>8.0392148779070034</v>
      </c>
      <c r="V110" s="95" t="s">
        <v>52</v>
      </c>
      <c r="W110" s="96">
        <f t="shared" si="14"/>
        <v>99.761677950406522</v>
      </c>
      <c r="X110" s="95" t="s">
        <v>52</v>
      </c>
      <c r="Y110" s="96">
        <f t="shared" si="15"/>
        <v>24.141560759263573</v>
      </c>
      <c r="Z110" s="95" t="s">
        <v>52</v>
      </c>
    </row>
    <row r="111" spans="1:26" x14ac:dyDescent="0.25">
      <c r="A111" s="5" t="s">
        <v>136</v>
      </c>
      <c r="B111" s="5" t="s">
        <v>95</v>
      </c>
      <c r="C111" s="5" t="s">
        <v>108</v>
      </c>
      <c r="D111" s="96">
        <v>44.997600000000006</v>
      </c>
      <c r="E111" s="96">
        <v>194.04880000000003</v>
      </c>
      <c r="F111" s="96">
        <v>25.1736</v>
      </c>
      <c r="G111" s="96">
        <v>12.701360000000001</v>
      </c>
      <c r="H111" s="96">
        <v>21.012240000000002</v>
      </c>
      <c r="I111" s="96">
        <v>38.036239999999999</v>
      </c>
      <c r="J111" s="5">
        <f>VLOOKUP(A111,'Caratteristiche Fasce'!$A$4:$C$24,2,)</f>
        <v>1.62</v>
      </c>
      <c r="K111" s="5">
        <f>VLOOKUP(A111,'Caratteristiche Fasce'!$A$4:$C$24,3,)</f>
        <v>0.8</v>
      </c>
      <c r="L111" s="5">
        <f>VLOOKUP(A111,'Caratteristiche Fasce'!$A$4:$D$24,4,)</f>
        <v>1.8</v>
      </c>
      <c r="M111" s="38">
        <f>L111*K111*'Caratteristiche Materiale'!$N$5</f>
        <v>15.600000000000005</v>
      </c>
      <c r="N111" s="61" t="str">
        <f t="shared" si="8"/>
        <v>NON VERIFICATO</v>
      </c>
      <c r="O111" s="29">
        <f t="shared" si="9"/>
        <v>31.248333333333335</v>
      </c>
      <c r="P111" s="22">
        <f>L111^2*K111*ABS(O111)/2*(1-ABS(O111)/(0.85*'Caratteristiche Materiale'!$N$4))</f>
        <v>37.945591253243705</v>
      </c>
      <c r="Q111" s="61" t="str">
        <f t="shared" si="10"/>
        <v>NON VERIFICATO</v>
      </c>
      <c r="R111" s="22">
        <f t="shared" si="11"/>
        <v>46.846408954621857</v>
      </c>
      <c r="S111" s="61" t="str">
        <f t="shared" si="12"/>
        <v>NON VERIFICATO</v>
      </c>
      <c r="U111" s="96">
        <f t="shared" si="13"/>
        <v>8.0392148779070034</v>
      </c>
      <c r="V111" s="95" t="s">
        <v>52</v>
      </c>
      <c r="W111" s="96">
        <f t="shared" si="14"/>
        <v>99.761677950406522</v>
      </c>
      <c r="X111" s="95" t="s">
        <v>52</v>
      </c>
      <c r="Y111" s="96">
        <f t="shared" si="15"/>
        <v>24.141560759263573</v>
      </c>
      <c r="Z111" s="95" t="s">
        <v>52</v>
      </c>
    </row>
    <row r="112" spans="1:26" x14ac:dyDescent="0.25">
      <c r="A112" s="5" t="s">
        <v>136</v>
      </c>
      <c r="B112" s="5" t="s">
        <v>96</v>
      </c>
      <c r="C112" s="5" t="s">
        <v>108</v>
      </c>
      <c r="D112" s="96">
        <v>44.997600000000006</v>
      </c>
      <c r="E112" s="96">
        <v>194.04880000000003</v>
      </c>
      <c r="F112" s="96">
        <v>25.1736</v>
      </c>
      <c r="G112" s="96">
        <v>12.701360000000001</v>
      </c>
      <c r="H112" s="96">
        <v>21.012240000000002</v>
      </c>
      <c r="I112" s="96">
        <v>38.036239999999999</v>
      </c>
      <c r="J112" s="5">
        <f>VLOOKUP(A112,'Caratteristiche Fasce'!$A$4:$C$24,2,)</f>
        <v>1.62</v>
      </c>
      <c r="K112" s="5">
        <f>VLOOKUP(A112,'Caratteristiche Fasce'!$A$4:$C$24,3,)</f>
        <v>0.8</v>
      </c>
      <c r="L112" s="5">
        <f>VLOOKUP(A112,'Caratteristiche Fasce'!$A$4:$D$24,4,)</f>
        <v>1.8</v>
      </c>
      <c r="M112" s="38">
        <f>L112*K112*'Caratteristiche Materiale'!$N$5</f>
        <v>15.600000000000005</v>
      </c>
      <c r="N112" s="61" t="str">
        <f t="shared" si="8"/>
        <v>NON VERIFICATO</v>
      </c>
      <c r="O112" s="29">
        <f t="shared" si="9"/>
        <v>31.248333333333335</v>
      </c>
      <c r="P112" s="22">
        <f>L112^2*K112*ABS(O112)/2*(1-ABS(O112)/(0.85*'Caratteristiche Materiale'!$N$4))</f>
        <v>37.945591253243705</v>
      </c>
      <c r="Q112" s="61" t="str">
        <f t="shared" si="10"/>
        <v>NON VERIFICATO</v>
      </c>
      <c r="R112" s="22">
        <f t="shared" si="11"/>
        <v>46.846408954621857</v>
      </c>
      <c r="S112" s="61" t="str">
        <f t="shared" si="12"/>
        <v>NON VERIFICATO</v>
      </c>
      <c r="U112" s="96">
        <f t="shared" si="13"/>
        <v>8.0392148779070034</v>
      </c>
      <c r="V112" s="95" t="s">
        <v>52</v>
      </c>
      <c r="W112" s="96">
        <f t="shared" si="14"/>
        <v>99.761677950406522</v>
      </c>
      <c r="X112" s="95" t="s">
        <v>52</v>
      </c>
      <c r="Y112" s="96">
        <f t="shared" si="15"/>
        <v>24.141560759263573</v>
      </c>
      <c r="Z112" s="95" t="s">
        <v>52</v>
      </c>
    </row>
    <row r="113" spans="1:26" x14ac:dyDescent="0.25">
      <c r="A113" s="5" t="s">
        <v>136</v>
      </c>
      <c r="B113" s="5" t="s">
        <v>97</v>
      </c>
      <c r="C113" s="5" t="s">
        <v>108</v>
      </c>
      <c r="D113" s="96">
        <v>72.113600000000005</v>
      </c>
      <c r="E113" s="96">
        <v>148.0592</v>
      </c>
      <c r="F113" s="96">
        <v>44.832799999999999</v>
      </c>
      <c r="G113" s="96">
        <v>17.740400000000001</v>
      </c>
      <c r="H113" s="96">
        <v>37.08408</v>
      </c>
      <c r="I113" s="96">
        <v>30.844240000000003</v>
      </c>
      <c r="J113" s="5">
        <f>VLOOKUP(A113,'Caratteristiche Fasce'!$A$4:$C$24,2,)</f>
        <v>1.62</v>
      </c>
      <c r="K113" s="5">
        <f>VLOOKUP(A113,'Caratteristiche Fasce'!$A$4:$C$24,3,)</f>
        <v>0.8</v>
      </c>
      <c r="L113" s="5">
        <f>VLOOKUP(A113,'Caratteristiche Fasce'!$A$4:$D$24,4,)</f>
        <v>1.8</v>
      </c>
      <c r="M113" s="38">
        <f>L113*K113*'Caratteristiche Materiale'!$N$5</f>
        <v>15.600000000000005</v>
      </c>
      <c r="N113" s="61" t="str">
        <f t="shared" si="8"/>
        <v>NON VERIFICATO</v>
      </c>
      <c r="O113" s="29">
        <f t="shared" si="9"/>
        <v>50.078888888888883</v>
      </c>
      <c r="P113" s="22">
        <f>L113^2*K113*ABS(O113)/2*(1-ABS(O113)/(0.85*'Caratteristiche Materiale'!$N$4))</f>
        <v>58.347150119798329</v>
      </c>
      <c r="Q113" s="61" t="str">
        <f t="shared" si="10"/>
        <v>verificato</v>
      </c>
      <c r="R113" s="22">
        <f t="shared" si="11"/>
        <v>72.033518666417692</v>
      </c>
      <c r="S113" s="61" t="str">
        <f t="shared" si="12"/>
        <v>NON VERIFICATO</v>
      </c>
      <c r="U113" s="96">
        <f t="shared" si="13"/>
        <v>10.53632601013649</v>
      </c>
      <c r="V113" s="95" t="s">
        <v>52</v>
      </c>
      <c r="W113" s="96">
        <f t="shared" si="14"/>
        <v>189.16708636620103</v>
      </c>
      <c r="X113" s="95" t="s">
        <v>52</v>
      </c>
      <c r="Y113" s="96">
        <f t="shared" si="15"/>
        <v>48.651835661963382</v>
      </c>
      <c r="Z113" s="95" t="s">
        <v>52</v>
      </c>
    </row>
    <row r="114" spans="1:26" x14ac:dyDescent="0.25">
      <c r="A114" s="5" t="s">
        <v>136</v>
      </c>
      <c r="B114" s="5" t="s">
        <v>98</v>
      </c>
      <c r="C114" s="5" t="s">
        <v>108</v>
      </c>
      <c r="D114" s="96">
        <v>72.113600000000005</v>
      </c>
      <c r="E114" s="96">
        <v>148.0592</v>
      </c>
      <c r="F114" s="96">
        <v>44.832799999999999</v>
      </c>
      <c r="G114" s="96">
        <v>17.740400000000001</v>
      </c>
      <c r="H114" s="96">
        <v>37.08408</v>
      </c>
      <c r="I114" s="96">
        <v>30.844240000000003</v>
      </c>
      <c r="J114" s="5">
        <f>VLOOKUP(A114,'Caratteristiche Fasce'!$A$4:$C$24,2,)</f>
        <v>1.62</v>
      </c>
      <c r="K114" s="5">
        <f>VLOOKUP(A114,'Caratteristiche Fasce'!$A$4:$C$24,3,)</f>
        <v>0.8</v>
      </c>
      <c r="L114" s="5">
        <f>VLOOKUP(A114,'Caratteristiche Fasce'!$A$4:$D$24,4,)</f>
        <v>1.8</v>
      </c>
      <c r="M114" s="38">
        <f>L114*K114*'Caratteristiche Materiale'!$N$5</f>
        <v>15.600000000000005</v>
      </c>
      <c r="N114" s="61" t="str">
        <f t="shared" si="8"/>
        <v>NON VERIFICATO</v>
      </c>
      <c r="O114" s="29">
        <f t="shared" si="9"/>
        <v>50.078888888888883</v>
      </c>
      <c r="P114" s="22">
        <f>L114^2*K114*ABS(O114)/2*(1-ABS(O114)/(0.85*'Caratteristiche Materiale'!$N$4))</f>
        <v>58.347150119798329</v>
      </c>
      <c r="Q114" s="61" t="str">
        <f t="shared" si="10"/>
        <v>verificato</v>
      </c>
      <c r="R114" s="22">
        <f t="shared" si="11"/>
        <v>72.033518666417692</v>
      </c>
      <c r="S114" s="61" t="str">
        <f t="shared" si="12"/>
        <v>NON VERIFICATO</v>
      </c>
      <c r="U114" s="96">
        <f t="shared" si="13"/>
        <v>10.53632601013649</v>
      </c>
      <c r="V114" s="95" t="s">
        <v>52</v>
      </c>
      <c r="W114" s="96">
        <f t="shared" si="14"/>
        <v>189.16708636620103</v>
      </c>
      <c r="X114" s="95" t="s">
        <v>52</v>
      </c>
      <c r="Y114" s="96">
        <f t="shared" si="15"/>
        <v>48.651835661963382</v>
      </c>
      <c r="Z114" s="95" t="s">
        <v>52</v>
      </c>
    </row>
    <row r="115" spans="1:26" x14ac:dyDescent="0.25">
      <c r="A115" s="5" t="s">
        <v>136</v>
      </c>
      <c r="B115" s="5" t="s">
        <v>99</v>
      </c>
      <c r="C115" s="5" t="s">
        <v>108</v>
      </c>
      <c r="D115" s="96">
        <v>72.113600000000005</v>
      </c>
      <c r="E115" s="96">
        <v>148.0592</v>
      </c>
      <c r="F115" s="96">
        <v>44.832799999999999</v>
      </c>
      <c r="G115" s="96">
        <v>17.740400000000001</v>
      </c>
      <c r="H115" s="96">
        <v>37.08408</v>
      </c>
      <c r="I115" s="96">
        <v>30.844240000000003</v>
      </c>
      <c r="J115" s="5">
        <f>VLOOKUP(A115,'Caratteristiche Fasce'!$A$4:$C$24,2,)</f>
        <v>1.62</v>
      </c>
      <c r="K115" s="5">
        <f>VLOOKUP(A115,'Caratteristiche Fasce'!$A$4:$C$24,3,)</f>
        <v>0.8</v>
      </c>
      <c r="L115" s="5">
        <f>VLOOKUP(A115,'Caratteristiche Fasce'!$A$4:$D$24,4,)</f>
        <v>1.8</v>
      </c>
      <c r="M115" s="38">
        <f>L115*K115*'Caratteristiche Materiale'!$N$5</f>
        <v>15.600000000000005</v>
      </c>
      <c r="N115" s="61" t="str">
        <f t="shared" si="8"/>
        <v>NON VERIFICATO</v>
      </c>
      <c r="O115" s="29">
        <f t="shared" si="9"/>
        <v>50.078888888888883</v>
      </c>
      <c r="P115" s="22">
        <f>L115^2*K115*ABS(O115)/2*(1-ABS(O115)/(0.85*'Caratteristiche Materiale'!$N$4))</f>
        <v>58.347150119798329</v>
      </c>
      <c r="Q115" s="61" t="str">
        <f t="shared" si="10"/>
        <v>verificato</v>
      </c>
      <c r="R115" s="22">
        <f t="shared" si="11"/>
        <v>72.033518666417692</v>
      </c>
      <c r="S115" s="61" t="str">
        <f t="shared" si="12"/>
        <v>NON VERIFICATO</v>
      </c>
      <c r="U115" s="96">
        <f t="shared" si="13"/>
        <v>10.53632601013649</v>
      </c>
      <c r="V115" s="95" t="s">
        <v>52</v>
      </c>
      <c r="W115" s="96">
        <f t="shared" si="14"/>
        <v>189.16708636620103</v>
      </c>
      <c r="X115" s="95" t="s">
        <v>52</v>
      </c>
      <c r="Y115" s="96">
        <f t="shared" si="15"/>
        <v>48.651835661963382</v>
      </c>
      <c r="Z115" s="95" t="s">
        <v>52</v>
      </c>
    </row>
    <row r="116" spans="1:26" x14ac:dyDescent="0.25">
      <c r="A116" s="5" t="s">
        <v>137</v>
      </c>
      <c r="B116" s="5" t="s">
        <v>92</v>
      </c>
      <c r="C116" s="5" t="s">
        <v>108</v>
      </c>
      <c r="D116" s="96">
        <v>73.817600000000013</v>
      </c>
      <c r="E116" s="96">
        <v>27.372000000000003</v>
      </c>
      <c r="F116" s="96">
        <v>11.266400000000001</v>
      </c>
      <c r="G116" s="96">
        <v>5.67056</v>
      </c>
      <c r="H116" s="96">
        <v>3.10432</v>
      </c>
      <c r="I116" s="96">
        <v>2.66784</v>
      </c>
      <c r="J116" s="5">
        <f>VLOOKUP(A116,'Caratteristiche Fasce'!$A$4:$C$24,2,)</f>
        <v>1.84</v>
      </c>
      <c r="K116" s="5">
        <f>VLOOKUP(A116,'Caratteristiche Fasce'!$A$4:$C$24,3,)</f>
        <v>0.6</v>
      </c>
      <c r="L116" s="5">
        <f>VLOOKUP(A116,'Caratteristiche Fasce'!$A$4:$D$24,4,)</f>
        <v>0.65</v>
      </c>
      <c r="M116" s="38">
        <f>L116*K116*'Caratteristiche Materiale'!$N$5</f>
        <v>4.2250000000000014</v>
      </c>
      <c r="N116" s="61" t="str">
        <f t="shared" si="8"/>
        <v>NON VERIFICATO</v>
      </c>
      <c r="O116" s="29">
        <f t="shared" si="9"/>
        <v>189.27589743589746</v>
      </c>
      <c r="P116" s="22">
        <f>L116^2*K116*ABS(O116)/2*(1-ABS(O116)/(0.85*'Caratteristiche Materiale'!$N$4))</f>
        <v>14.832672823932773</v>
      </c>
      <c r="Q116" s="61" t="str">
        <f t="shared" si="10"/>
        <v>verificato</v>
      </c>
      <c r="R116" s="22">
        <f t="shared" si="11"/>
        <v>16.122470460796492</v>
      </c>
      <c r="S116" s="61" t="str">
        <f t="shared" si="12"/>
        <v>NON VERIFICATO</v>
      </c>
      <c r="U116" s="96">
        <f t="shared" si="13"/>
        <v>15.435481513955871</v>
      </c>
      <c r="V116" s="95" t="s">
        <v>52</v>
      </c>
      <c r="W116" s="96">
        <f t="shared" si="14"/>
        <v>555.98059943372823</v>
      </c>
      <c r="X116" s="95" t="s">
        <v>52</v>
      </c>
      <c r="Y116" s="96">
        <f t="shared" si="15"/>
        <v>58.901324202822195</v>
      </c>
      <c r="Z116" s="95" t="s">
        <v>52</v>
      </c>
    </row>
    <row r="117" spans="1:26" x14ac:dyDescent="0.25">
      <c r="A117" s="5" t="s">
        <v>137</v>
      </c>
      <c r="B117" s="5" t="s">
        <v>93</v>
      </c>
      <c r="C117" s="5" t="s">
        <v>108</v>
      </c>
      <c r="D117" s="96">
        <v>65.956800000000001</v>
      </c>
      <c r="E117" s="96">
        <v>8.9192</v>
      </c>
      <c r="F117" s="96">
        <v>16.716000000000001</v>
      </c>
      <c r="G117" s="96">
        <v>9.7427200000000003</v>
      </c>
      <c r="H117" s="96">
        <v>4.1616799999999996</v>
      </c>
      <c r="I117" s="96">
        <v>3.25976</v>
      </c>
      <c r="J117" s="5">
        <f>VLOOKUP(A117,'Caratteristiche Fasce'!$A$4:$C$24,2,)</f>
        <v>1.84</v>
      </c>
      <c r="K117" s="5">
        <f>VLOOKUP(A117,'Caratteristiche Fasce'!$A$4:$C$24,3,)</f>
        <v>0.6</v>
      </c>
      <c r="L117" s="5">
        <f>VLOOKUP(A117,'Caratteristiche Fasce'!$A$4:$D$24,4,)</f>
        <v>0.65</v>
      </c>
      <c r="M117" s="38">
        <f>L117*K117*'Caratteristiche Materiale'!$N$5</f>
        <v>4.2250000000000014</v>
      </c>
      <c r="N117" s="61" t="str">
        <f t="shared" si="8"/>
        <v>verificato</v>
      </c>
      <c r="O117" s="29">
        <f t="shared" si="9"/>
        <v>169.12</v>
      </c>
      <c r="P117" s="22">
        <f>L117^2*K117*ABS(O117)/2*(1-ABS(O117)/(0.85*'Caratteristiche Materiale'!$N$4))</f>
        <v>14.124532325647062</v>
      </c>
      <c r="Q117" s="61" t="str">
        <f t="shared" si="10"/>
        <v>verificato</v>
      </c>
      <c r="R117" s="22">
        <f t="shared" si="11"/>
        <v>15.352752527877239</v>
      </c>
      <c r="S117" s="61" t="str">
        <f t="shared" si="12"/>
        <v>verificato</v>
      </c>
      <c r="U117" s="96">
        <f t="shared" si="13"/>
        <v>47.369719257332513</v>
      </c>
      <c r="V117" s="95" t="s">
        <v>52</v>
      </c>
      <c r="W117" s="96">
        <f t="shared" si="14"/>
        <v>433.29976211890022</v>
      </c>
      <c r="X117" s="95" t="s">
        <v>52</v>
      </c>
      <c r="Y117" s="96">
        <f t="shared" si="15"/>
        <v>172.1314975320347</v>
      </c>
      <c r="Z117" s="95" t="s">
        <v>52</v>
      </c>
    </row>
    <row r="118" spans="1:26" x14ac:dyDescent="0.25">
      <c r="A118" s="5" t="s">
        <v>137</v>
      </c>
      <c r="B118" s="5" t="s">
        <v>94</v>
      </c>
      <c r="C118" s="5" t="s">
        <v>108</v>
      </c>
      <c r="D118" s="96">
        <v>73.817600000000013</v>
      </c>
      <c r="E118" s="96">
        <v>27.372000000000003</v>
      </c>
      <c r="F118" s="96">
        <v>11.266400000000001</v>
      </c>
      <c r="G118" s="96">
        <v>5.67056</v>
      </c>
      <c r="H118" s="96">
        <v>3.10432</v>
      </c>
      <c r="I118" s="96">
        <v>2.66784</v>
      </c>
      <c r="J118" s="5">
        <f>VLOOKUP(A118,'Caratteristiche Fasce'!$A$4:$C$24,2,)</f>
        <v>1.84</v>
      </c>
      <c r="K118" s="5">
        <f>VLOOKUP(A118,'Caratteristiche Fasce'!$A$4:$C$24,3,)</f>
        <v>0.6</v>
      </c>
      <c r="L118" s="5">
        <f>VLOOKUP(A118,'Caratteristiche Fasce'!$A$4:$D$24,4,)</f>
        <v>0.65</v>
      </c>
      <c r="M118" s="38">
        <f>L118*K118*'Caratteristiche Materiale'!$N$5</f>
        <v>4.2250000000000014</v>
      </c>
      <c r="N118" s="61" t="str">
        <f t="shared" si="8"/>
        <v>NON VERIFICATO</v>
      </c>
      <c r="O118" s="29">
        <f t="shared" si="9"/>
        <v>189.27589743589746</v>
      </c>
      <c r="P118" s="22">
        <f>L118^2*K118*ABS(O118)/2*(1-ABS(O118)/(0.85*'Caratteristiche Materiale'!$N$4))</f>
        <v>14.832672823932773</v>
      </c>
      <c r="Q118" s="61" t="str">
        <f t="shared" si="10"/>
        <v>verificato</v>
      </c>
      <c r="R118" s="22">
        <f t="shared" si="11"/>
        <v>16.122470460796492</v>
      </c>
      <c r="S118" s="61" t="str">
        <f t="shared" si="12"/>
        <v>NON VERIFICATO</v>
      </c>
      <c r="U118" s="96">
        <f t="shared" si="13"/>
        <v>15.435481513955871</v>
      </c>
      <c r="V118" s="95" t="s">
        <v>52</v>
      </c>
      <c r="W118" s="96">
        <f t="shared" si="14"/>
        <v>555.98059943372823</v>
      </c>
      <c r="X118" s="95" t="s">
        <v>52</v>
      </c>
      <c r="Y118" s="96">
        <f t="shared" si="15"/>
        <v>58.901324202822195</v>
      </c>
      <c r="Z118" s="95" t="s">
        <v>52</v>
      </c>
    </row>
    <row r="119" spans="1:26" x14ac:dyDescent="0.25">
      <c r="A119" s="5" t="s">
        <v>137</v>
      </c>
      <c r="B119" s="5" t="s">
        <v>95</v>
      </c>
      <c r="C119" s="5" t="s">
        <v>108</v>
      </c>
      <c r="D119" s="96">
        <v>73.817600000000013</v>
      </c>
      <c r="E119" s="96">
        <v>27.372000000000003</v>
      </c>
      <c r="F119" s="96">
        <v>11.266400000000001</v>
      </c>
      <c r="G119" s="96">
        <v>5.67056</v>
      </c>
      <c r="H119" s="96">
        <v>3.10432</v>
      </c>
      <c r="I119" s="96">
        <v>2.66784</v>
      </c>
      <c r="J119" s="5">
        <f>VLOOKUP(A119,'Caratteristiche Fasce'!$A$4:$C$24,2,)</f>
        <v>1.84</v>
      </c>
      <c r="K119" s="5">
        <f>VLOOKUP(A119,'Caratteristiche Fasce'!$A$4:$C$24,3,)</f>
        <v>0.6</v>
      </c>
      <c r="L119" s="5">
        <f>VLOOKUP(A119,'Caratteristiche Fasce'!$A$4:$D$24,4,)</f>
        <v>0.65</v>
      </c>
      <c r="M119" s="38">
        <f>L119*K119*'Caratteristiche Materiale'!$N$5</f>
        <v>4.2250000000000014</v>
      </c>
      <c r="N119" s="61" t="str">
        <f t="shared" si="8"/>
        <v>NON VERIFICATO</v>
      </c>
      <c r="O119" s="29">
        <f t="shared" si="9"/>
        <v>189.27589743589746</v>
      </c>
      <c r="P119" s="22">
        <f>L119^2*K119*ABS(O119)/2*(1-ABS(O119)/(0.85*'Caratteristiche Materiale'!$N$4))</f>
        <v>14.832672823932773</v>
      </c>
      <c r="Q119" s="61" t="str">
        <f t="shared" si="10"/>
        <v>verificato</v>
      </c>
      <c r="R119" s="22">
        <f t="shared" si="11"/>
        <v>16.122470460796492</v>
      </c>
      <c r="S119" s="61" t="str">
        <f t="shared" si="12"/>
        <v>NON VERIFICATO</v>
      </c>
      <c r="U119" s="96">
        <f t="shared" si="13"/>
        <v>15.435481513955871</v>
      </c>
      <c r="V119" s="95" t="s">
        <v>52</v>
      </c>
      <c r="W119" s="96">
        <f t="shared" si="14"/>
        <v>555.98059943372823</v>
      </c>
      <c r="X119" s="95" t="s">
        <v>52</v>
      </c>
      <c r="Y119" s="96">
        <f t="shared" si="15"/>
        <v>58.901324202822195</v>
      </c>
      <c r="Z119" s="95" t="s">
        <v>52</v>
      </c>
    </row>
    <row r="120" spans="1:26" x14ac:dyDescent="0.25">
      <c r="A120" s="5" t="s">
        <v>137</v>
      </c>
      <c r="B120" s="5" t="s">
        <v>96</v>
      </c>
      <c r="C120" s="5" t="s">
        <v>108</v>
      </c>
      <c r="D120" s="96">
        <v>73.817600000000013</v>
      </c>
      <c r="E120" s="96">
        <v>27.372000000000003</v>
      </c>
      <c r="F120" s="96">
        <v>11.266400000000001</v>
      </c>
      <c r="G120" s="96">
        <v>5.67056</v>
      </c>
      <c r="H120" s="96">
        <v>3.10432</v>
      </c>
      <c r="I120" s="96">
        <v>2.66784</v>
      </c>
      <c r="J120" s="5">
        <f>VLOOKUP(A120,'Caratteristiche Fasce'!$A$4:$C$24,2,)</f>
        <v>1.84</v>
      </c>
      <c r="K120" s="5">
        <f>VLOOKUP(A120,'Caratteristiche Fasce'!$A$4:$C$24,3,)</f>
        <v>0.6</v>
      </c>
      <c r="L120" s="5">
        <f>VLOOKUP(A120,'Caratteristiche Fasce'!$A$4:$D$24,4,)</f>
        <v>0.65</v>
      </c>
      <c r="M120" s="38">
        <f>L120*K120*'Caratteristiche Materiale'!$N$5</f>
        <v>4.2250000000000014</v>
      </c>
      <c r="N120" s="61" t="str">
        <f t="shared" si="8"/>
        <v>NON VERIFICATO</v>
      </c>
      <c r="O120" s="29">
        <f t="shared" si="9"/>
        <v>189.27589743589746</v>
      </c>
      <c r="P120" s="22">
        <f>L120^2*K120*ABS(O120)/2*(1-ABS(O120)/(0.85*'Caratteristiche Materiale'!$N$4))</f>
        <v>14.832672823932773</v>
      </c>
      <c r="Q120" s="61" t="str">
        <f t="shared" si="10"/>
        <v>verificato</v>
      </c>
      <c r="R120" s="22">
        <f t="shared" si="11"/>
        <v>16.122470460796492</v>
      </c>
      <c r="S120" s="61" t="str">
        <f t="shared" si="12"/>
        <v>NON VERIFICATO</v>
      </c>
      <c r="U120" s="96">
        <f t="shared" si="13"/>
        <v>15.435481513955871</v>
      </c>
      <c r="V120" s="95" t="s">
        <v>52</v>
      </c>
      <c r="W120" s="96">
        <f t="shared" si="14"/>
        <v>555.98059943372823</v>
      </c>
      <c r="X120" s="95" t="s">
        <v>52</v>
      </c>
      <c r="Y120" s="96">
        <f t="shared" si="15"/>
        <v>58.901324202822195</v>
      </c>
      <c r="Z120" s="95" t="s">
        <v>52</v>
      </c>
    </row>
    <row r="121" spans="1:26" x14ac:dyDescent="0.25">
      <c r="A121" s="5" t="s">
        <v>137</v>
      </c>
      <c r="B121" s="5" t="s">
        <v>97</v>
      </c>
      <c r="C121" s="5" t="s">
        <v>108</v>
      </c>
      <c r="D121" s="96">
        <v>65.956800000000001</v>
      </c>
      <c r="E121" s="96">
        <v>8.9192</v>
      </c>
      <c r="F121" s="96">
        <v>16.716000000000001</v>
      </c>
      <c r="G121" s="96">
        <v>9.7427200000000003</v>
      </c>
      <c r="H121" s="96">
        <v>4.1616799999999996</v>
      </c>
      <c r="I121" s="96">
        <v>3.25976</v>
      </c>
      <c r="J121" s="5">
        <f>VLOOKUP(A121,'Caratteristiche Fasce'!$A$4:$C$24,2,)</f>
        <v>1.84</v>
      </c>
      <c r="K121" s="5">
        <f>VLOOKUP(A121,'Caratteristiche Fasce'!$A$4:$C$24,3,)</f>
        <v>0.6</v>
      </c>
      <c r="L121" s="5">
        <f>VLOOKUP(A121,'Caratteristiche Fasce'!$A$4:$D$24,4,)</f>
        <v>0.65</v>
      </c>
      <c r="M121" s="38">
        <f>L121*K121*'Caratteristiche Materiale'!$N$5</f>
        <v>4.2250000000000014</v>
      </c>
      <c r="N121" s="61" t="str">
        <f t="shared" si="8"/>
        <v>verificato</v>
      </c>
      <c r="O121" s="29">
        <f t="shared" si="9"/>
        <v>169.12</v>
      </c>
      <c r="P121" s="22">
        <f>L121^2*K121*ABS(O121)/2*(1-ABS(O121)/(0.85*'Caratteristiche Materiale'!$N$4))</f>
        <v>14.124532325647062</v>
      </c>
      <c r="Q121" s="61" t="str">
        <f t="shared" si="10"/>
        <v>verificato</v>
      </c>
      <c r="R121" s="22">
        <f t="shared" si="11"/>
        <v>15.352752527877239</v>
      </c>
      <c r="S121" s="61" t="str">
        <f t="shared" si="12"/>
        <v>verificato</v>
      </c>
      <c r="U121" s="96">
        <f t="shared" si="13"/>
        <v>47.369719257332513</v>
      </c>
      <c r="V121" s="95" t="s">
        <v>52</v>
      </c>
      <c r="W121" s="96">
        <f t="shared" si="14"/>
        <v>433.29976211890022</v>
      </c>
      <c r="X121" s="95" t="s">
        <v>52</v>
      </c>
      <c r="Y121" s="96">
        <f t="shared" si="15"/>
        <v>172.1314975320347</v>
      </c>
      <c r="Z121" s="95" t="s">
        <v>52</v>
      </c>
    </row>
    <row r="122" spans="1:26" x14ac:dyDescent="0.25">
      <c r="A122" s="5" t="s">
        <v>137</v>
      </c>
      <c r="B122" s="5" t="s">
        <v>98</v>
      </c>
      <c r="C122" s="5" t="s">
        <v>108</v>
      </c>
      <c r="D122" s="96">
        <v>65.956800000000001</v>
      </c>
      <c r="E122" s="96">
        <v>8.9192</v>
      </c>
      <c r="F122" s="96">
        <v>16.716000000000001</v>
      </c>
      <c r="G122" s="96">
        <v>9.7427200000000003</v>
      </c>
      <c r="H122" s="96">
        <v>4.1616799999999996</v>
      </c>
      <c r="I122" s="96">
        <v>3.25976</v>
      </c>
      <c r="J122" s="5">
        <f>VLOOKUP(A122,'Caratteristiche Fasce'!$A$4:$C$24,2,)</f>
        <v>1.84</v>
      </c>
      <c r="K122" s="5">
        <f>VLOOKUP(A122,'Caratteristiche Fasce'!$A$4:$C$24,3,)</f>
        <v>0.6</v>
      </c>
      <c r="L122" s="5">
        <f>VLOOKUP(A122,'Caratteristiche Fasce'!$A$4:$D$24,4,)</f>
        <v>0.65</v>
      </c>
      <c r="M122" s="38">
        <f>L122*K122*'Caratteristiche Materiale'!$N$5</f>
        <v>4.2250000000000014</v>
      </c>
      <c r="N122" s="61" t="str">
        <f t="shared" si="8"/>
        <v>verificato</v>
      </c>
      <c r="O122" s="29">
        <f t="shared" si="9"/>
        <v>169.12</v>
      </c>
      <c r="P122" s="22">
        <f>L122^2*K122*ABS(O122)/2*(1-ABS(O122)/(0.85*'Caratteristiche Materiale'!$N$4))</f>
        <v>14.124532325647062</v>
      </c>
      <c r="Q122" s="61" t="str">
        <f t="shared" si="10"/>
        <v>verificato</v>
      </c>
      <c r="R122" s="22">
        <f t="shared" si="11"/>
        <v>15.352752527877239</v>
      </c>
      <c r="S122" s="61" t="str">
        <f t="shared" si="12"/>
        <v>verificato</v>
      </c>
      <c r="U122" s="96">
        <f t="shared" si="13"/>
        <v>47.369719257332513</v>
      </c>
      <c r="V122" s="95" t="s">
        <v>52</v>
      </c>
      <c r="W122" s="96">
        <f t="shared" si="14"/>
        <v>433.29976211890022</v>
      </c>
      <c r="X122" s="95" t="s">
        <v>52</v>
      </c>
      <c r="Y122" s="96">
        <f t="shared" si="15"/>
        <v>172.1314975320347</v>
      </c>
      <c r="Z122" s="95" t="s">
        <v>52</v>
      </c>
    </row>
    <row r="123" spans="1:26" x14ac:dyDescent="0.25">
      <c r="A123" s="5" t="s">
        <v>137</v>
      </c>
      <c r="B123" s="5" t="s">
        <v>99</v>
      </c>
      <c r="C123" s="5" t="s">
        <v>108</v>
      </c>
      <c r="D123" s="96">
        <v>65.956800000000001</v>
      </c>
      <c r="E123" s="96">
        <v>8.9192</v>
      </c>
      <c r="F123" s="96">
        <v>16.716000000000001</v>
      </c>
      <c r="G123" s="96">
        <v>9.7427200000000003</v>
      </c>
      <c r="H123" s="96">
        <v>4.1616799999999996</v>
      </c>
      <c r="I123" s="96">
        <v>3.25976</v>
      </c>
      <c r="J123" s="5">
        <f>VLOOKUP(A123,'Caratteristiche Fasce'!$A$4:$C$24,2,)</f>
        <v>1.84</v>
      </c>
      <c r="K123" s="5">
        <f>VLOOKUP(A123,'Caratteristiche Fasce'!$A$4:$C$24,3,)</f>
        <v>0.6</v>
      </c>
      <c r="L123" s="5">
        <f>VLOOKUP(A123,'Caratteristiche Fasce'!$A$4:$D$24,4,)</f>
        <v>0.65</v>
      </c>
      <c r="M123" s="38">
        <f>L123*K123*'Caratteristiche Materiale'!$N$5</f>
        <v>4.2250000000000014</v>
      </c>
      <c r="N123" s="61" t="str">
        <f t="shared" si="8"/>
        <v>verificato</v>
      </c>
      <c r="O123" s="29">
        <f t="shared" si="9"/>
        <v>169.12</v>
      </c>
      <c r="P123" s="22">
        <f>L123^2*K123*ABS(O123)/2*(1-ABS(O123)/(0.85*'Caratteristiche Materiale'!$N$4))</f>
        <v>14.124532325647062</v>
      </c>
      <c r="Q123" s="61" t="str">
        <f t="shared" si="10"/>
        <v>verificato</v>
      </c>
      <c r="R123" s="22">
        <f t="shared" si="11"/>
        <v>15.352752527877239</v>
      </c>
      <c r="S123" s="61" t="str">
        <f t="shared" si="12"/>
        <v>verificato</v>
      </c>
      <c r="U123" s="96">
        <f t="shared" si="13"/>
        <v>47.369719257332513</v>
      </c>
      <c r="V123" s="95" t="s">
        <v>52</v>
      </c>
      <c r="W123" s="96">
        <f t="shared" si="14"/>
        <v>433.29976211890022</v>
      </c>
      <c r="X123" s="95" t="s">
        <v>52</v>
      </c>
      <c r="Y123" s="96">
        <f t="shared" si="15"/>
        <v>172.1314975320347</v>
      </c>
      <c r="Z123" s="95" t="s">
        <v>52</v>
      </c>
    </row>
    <row r="124" spans="1:26" x14ac:dyDescent="0.25">
      <c r="A124" s="5" t="s">
        <v>138</v>
      </c>
      <c r="B124" s="5" t="s">
        <v>92</v>
      </c>
      <c r="C124" s="5" t="s">
        <v>108</v>
      </c>
      <c r="D124" s="96">
        <v>38.977600000000002</v>
      </c>
      <c r="E124" s="96">
        <v>35.527200000000001</v>
      </c>
      <c r="F124" s="96">
        <v>3.0600000000000005</v>
      </c>
      <c r="G124" s="96">
        <v>5.1215200000000003</v>
      </c>
      <c r="H124" s="96">
        <v>5.8327200000000001</v>
      </c>
      <c r="I124" s="96">
        <v>8.915519999999999</v>
      </c>
      <c r="J124" s="5">
        <f>VLOOKUP(A124,'Caratteristiche Fasce'!$A$4:$C$24,2,)</f>
        <v>1.61</v>
      </c>
      <c r="K124" s="5">
        <f>VLOOKUP(A124,'Caratteristiche Fasce'!$A$4:$C$24,3,)</f>
        <v>0.6</v>
      </c>
      <c r="L124" s="5">
        <f>VLOOKUP(A124,'Caratteristiche Fasce'!$A$4:$D$24,4,)</f>
        <v>0.65</v>
      </c>
      <c r="M124" s="38">
        <f>L124*K124*'Caratteristiche Materiale'!$N$5</f>
        <v>4.2250000000000014</v>
      </c>
      <c r="N124" s="61" t="str">
        <f t="shared" si="8"/>
        <v>NON VERIFICATO</v>
      </c>
      <c r="O124" s="29">
        <f t="shared" si="9"/>
        <v>99.942564102564106</v>
      </c>
      <c r="P124" s="22">
        <f>L124^2*K124*ABS(O124)/2*(1-ABS(O124)/(0.85*'Caratteristiche Materiale'!$N$4))</f>
        <v>10.114353106285716</v>
      </c>
      <c r="Q124" s="61" t="str">
        <f t="shared" si="10"/>
        <v>verificato</v>
      </c>
      <c r="R124" s="22">
        <f t="shared" si="11"/>
        <v>12.564413796628218</v>
      </c>
      <c r="S124" s="61" t="str">
        <f t="shared" si="12"/>
        <v>NON VERIFICATO</v>
      </c>
      <c r="U124" s="96">
        <f t="shared" si="13"/>
        <v>11.892296606543724</v>
      </c>
      <c r="V124" s="95" t="s">
        <v>52</v>
      </c>
      <c r="W124" s="96">
        <f t="shared" si="14"/>
        <v>113.44658647264228</v>
      </c>
      <c r="X124" s="95" t="s">
        <v>52</v>
      </c>
      <c r="Y124" s="96">
        <f t="shared" si="15"/>
        <v>35.36561788327878</v>
      </c>
      <c r="Z124" s="95" t="s">
        <v>52</v>
      </c>
    </row>
    <row r="125" spans="1:26" x14ac:dyDescent="0.25">
      <c r="A125" s="5" t="s">
        <v>138</v>
      </c>
      <c r="B125" s="5" t="s">
        <v>93</v>
      </c>
      <c r="C125" s="5" t="s">
        <v>108</v>
      </c>
      <c r="D125" s="96">
        <v>73.982399999999998</v>
      </c>
      <c r="E125" s="96">
        <v>19.819200000000002</v>
      </c>
      <c r="F125" s="96">
        <v>4.9464000000000006</v>
      </c>
      <c r="G125" s="96">
        <v>6.8210400000000009</v>
      </c>
      <c r="H125" s="96">
        <v>11.012560000000001</v>
      </c>
      <c r="I125" s="96">
        <v>4.1640800000000002</v>
      </c>
      <c r="J125" s="5">
        <f>VLOOKUP(A125,'Caratteristiche Fasce'!$A$4:$C$24,2,)</f>
        <v>1.61</v>
      </c>
      <c r="K125" s="5">
        <f>VLOOKUP(A125,'Caratteristiche Fasce'!$A$4:$C$24,3,)</f>
        <v>0.6</v>
      </c>
      <c r="L125" s="5">
        <f>VLOOKUP(A125,'Caratteristiche Fasce'!$A$4:$D$24,4,)</f>
        <v>0.65</v>
      </c>
      <c r="M125" s="38">
        <f>L125*K125*'Caratteristiche Materiale'!$N$5</f>
        <v>4.2250000000000014</v>
      </c>
      <c r="N125" s="61" t="str">
        <f t="shared" si="8"/>
        <v>NON VERIFICATO</v>
      </c>
      <c r="O125" s="29">
        <f t="shared" si="9"/>
        <v>189.69846153846152</v>
      </c>
      <c r="P125" s="22">
        <f>L125^2*K125*ABS(O125)/2*(1-ABS(O125)/(0.85*'Caratteristiche Materiale'!$N$4))</f>
        <v>14.845295949983194</v>
      </c>
      <c r="Q125" s="61" t="str">
        <f t="shared" si="10"/>
        <v>verificato</v>
      </c>
      <c r="R125" s="22">
        <f t="shared" si="11"/>
        <v>18.44136142855055</v>
      </c>
      <c r="S125" s="61" t="str">
        <f t="shared" si="12"/>
        <v>NON VERIFICATO</v>
      </c>
      <c r="U125" s="96">
        <f t="shared" si="13"/>
        <v>21.317712117542591</v>
      </c>
      <c r="V125" s="95" t="s">
        <v>52</v>
      </c>
      <c r="W125" s="96">
        <f t="shared" si="14"/>
        <v>356.50842322873706</v>
      </c>
      <c r="X125" s="95" t="s">
        <v>52</v>
      </c>
      <c r="Y125" s="96">
        <f t="shared" si="15"/>
        <v>93.047960707548981</v>
      </c>
      <c r="Z125" s="95" t="s">
        <v>52</v>
      </c>
    </row>
    <row r="126" spans="1:26" x14ac:dyDescent="0.25">
      <c r="A126" s="5" t="s">
        <v>138</v>
      </c>
      <c r="B126" s="5" t="s">
        <v>94</v>
      </c>
      <c r="C126" s="5" t="s">
        <v>108</v>
      </c>
      <c r="D126" s="96">
        <v>38.977600000000002</v>
      </c>
      <c r="E126" s="96">
        <v>35.527200000000001</v>
      </c>
      <c r="F126" s="96">
        <v>3.0600000000000005</v>
      </c>
      <c r="G126" s="96">
        <v>5.1215200000000003</v>
      </c>
      <c r="H126" s="96">
        <v>5.8327200000000001</v>
      </c>
      <c r="I126" s="96">
        <v>8.915519999999999</v>
      </c>
      <c r="J126" s="5">
        <f>VLOOKUP(A126,'Caratteristiche Fasce'!$A$4:$C$24,2,)</f>
        <v>1.61</v>
      </c>
      <c r="K126" s="5">
        <f>VLOOKUP(A126,'Caratteristiche Fasce'!$A$4:$C$24,3,)</f>
        <v>0.6</v>
      </c>
      <c r="L126" s="5">
        <f>VLOOKUP(A126,'Caratteristiche Fasce'!$A$4:$D$24,4,)</f>
        <v>0.65</v>
      </c>
      <c r="M126" s="38">
        <f>L126*K126*'Caratteristiche Materiale'!$N$5</f>
        <v>4.2250000000000014</v>
      </c>
      <c r="N126" s="61" t="str">
        <f t="shared" si="8"/>
        <v>NON VERIFICATO</v>
      </c>
      <c r="O126" s="29">
        <f t="shared" si="9"/>
        <v>99.942564102564106</v>
      </c>
      <c r="P126" s="22">
        <f>L126^2*K126*ABS(O126)/2*(1-ABS(O126)/(0.85*'Caratteristiche Materiale'!$N$4))</f>
        <v>10.114353106285716</v>
      </c>
      <c r="Q126" s="61" t="str">
        <f t="shared" si="10"/>
        <v>verificato</v>
      </c>
      <c r="R126" s="22">
        <f t="shared" si="11"/>
        <v>12.564413796628218</v>
      </c>
      <c r="S126" s="61" t="str">
        <f t="shared" si="12"/>
        <v>NON VERIFICATO</v>
      </c>
      <c r="U126" s="96">
        <f t="shared" si="13"/>
        <v>11.892296606543724</v>
      </c>
      <c r="V126" s="95" t="s">
        <v>52</v>
      </c>
      <c r="W126" s="96">
        <f t="shared" si="14"/>
        <v>113.44658647264228</v>
      </c>
      <c r="X126" s="95" t="s">
        <v>52</v>
      </c>
      <c r="Y126" s="96">
        <f t="shared" si="15"/>
        <v>35.36561788327878</v>
      </c>
      <c r="Z126" s="95" t="s">
        <v>52</v>
      </c>
    </row>
    <row r="127" spans="1:26" x14ac:dyDescent="0.25">
      <c r="A127" s="5" t="s">
        <v>138</v>
      </c>
      <c r="B127" s="5" t="s">
        <v>95</v>
      </c>
      <c r="C127" s="5" t="s">
        <v>108</v>
      </c>
      <c r="D127" s="96">
        <v>38.977600000000002</v>
      </c>
      <c r="E127" s="96">
        <v>35.527200000000001</v>
      </c>
      <c r="F127" s="96">
        <v>3.0600000000000005</v>
      </c>
      <c r="G127" s="96">
        <v>5.1215200000000003</v>
      </c>
      <c r="H127" s="96">
        <v>5.8327200000000001</v>
      </c>
      <c r="I127" s="96">
        <v>8.915519999999999</v>
      </c>
      <c r="J127" s="5">
        <f>VLOOKUP(A127,'Caratteristiche Fasce'!$A$4:$C$24,2,)</f>
        <v>1.61</v>
      </c>
      <c r="K127" s="5">
        <f>VLOOKUP(A127,'Caratteristiche Fasce'!$A$4:$C$24,3,)</f>
        <v>0.6</v>
      </c>
      <c r="L127" s="5">
        <f>VLOOKUP(A127,'Caratteristiche Fasce'!$A$4:$D$24,4,)</f>
        <v>0.65</v>
      </c>
      <c r="M127" s="38">
        <f>L127*K127*'Caratteristiche Materiale'!$N$5</f>
        <v>4.2250000000000014</v>
      </c>
      <c r="N127" s="61" t="str">
        <f t="shared" si="8"/>
        <v>NON VERIFICATO</v>
      </c>
      <c r="O127" s="29">
        <f t="shared" si="9"/>
        <v>99.942564102564106</v>
      </c>
      <c r="P127" s="22">
        <f>L127^2*K127*ABS(O127)/2*(1-ABS(O127)/(0.85*'Caratteristiche Materiale'!$N$4))</f>
        <v>10.114353106285716</v>
      </c>
      <c r="Q127" s="61" t="str">
        <f t="shared" si="10"/>
        <v>verificato</v>
      </c>
      <c r="R127" s="22">
        <f t="shared" si="11"/>
        <v>12.564413796628218</v>
      </c>
      <c r="S127" s="61" t="str">
        <f t="shared" si="12"/>
        <v>NON VERIFICATO</v>
      </c>
      <c r="U127" s="96">
        <f t="shared" si="13"/>
        <v>11.892296606543724</v>
      </c>
      <c r="V127" s="95" t="s">
        <v>52</v>
      </c>
      <c r="W127" s="96">
        <f t="shared" si="14"/>
        <v>113.44658647264228</v>
      </c>
      <c r="X127" s="95" t="s">
        <v>52</v>
      </c>
      <c r="Y127" s="96">
        <f t="shared" si="15"/>
        <v>35.36561788327878</v>
      </c>
      <c r="Z127" s="95" t="s">
        <v>52</v>
      </c>
    </row>
    <row r="128" spans="1:26" x14ac:dyDescent="0.25">
      <c r="A128" s="5" t="s">
        <v>138</v>
      </c>
      <c r="B128" s="5" t="s">
        <v>96</v>
      </c>
      <c r="C128" s="5" t="s">
        <v>108</v>
      </c>
      <c r="D128" s="96">
        <v>38.977600000000002</v>
      </c>
      <c r="E128" s="96">
        <v>35.527200000000001</v>
      </c>
      <c r="F128" s="96">
        <v>3.0600000000000005</v>
      </c>
      <c r="G128" s="96">
        <v>5.1215200000000003</v>
      </c>
      <c r="H128" s="96">
        <v>5.8327200000000001</v>
      </c>
      <c r="I128" s="96">
        <v>8.915519999999999</v>
      </c>
      <c r="J128" s="5">
        <f>VLOOKUP(A128,'Caratteristiche Fasce'!$A$4:$C$24,2,)</f>
        <v>1.61</v>
      </c>
      <c r="K128" s="5">
        <f>VLOOKUP(A128,'Caratteristiche Fasce'!$A$4:$C$24,3,)</f>
        <v>0.6</v>
      </c>
      <c r="L128" s="5">
        <f>VLOOKUP(A128,'Caratteristiche Fasce'!$A$4:$D$24,4,)</f>
        <v>0.65</v>
      </c>
      <c r="M128" s="38">
        <f>L128*K128*'Caratteristiche Materiale'!$N$5</f>
        <v>4.2250000000000014</v>
      </c>
      <c r="N128" s="61" t="str">
        <f t="shared" si="8"/>
        <v>NON VERIFICATO</v>
      </c>
      <c r="O128" s="29">
        <f t="shared" si="9"/>
        <v>99.942564102564106</v>
      </c>
      <c r="P128" s="22">
        <f>L128^2*K128*ABS(O128)/2*(1-ABS(O128)/(0.85*'Caratteristiche Materiale'!$N$4))</f>
        <v>10.114353106285716</v>
      </c>
      <c r="Q128" s="61" t="str">
        <f t="shared" si="10"/>
        <v>verificato</v>
      </c>
      <c r="R128" s="22">
        <f t="shared" si="11"/>
        <v>12.564413796628218</v>
      </c>
      <c r="S128" s="61" t="str">
        <f t="shared" si="12"/>
        <v>NON VERIFICATO</v>
      </c>
      <c r="U128" s="96">
        <f t="shared" si="13"/>
        <v>11.892296606543724</v>
      </c>
      <c r="V128" s="95" t="s">
        <v>52</v>
      </c>
      <c r="W128" s="96">
        <f t="shared" si="14"/>
        <v>113.44658647264228</v>
      </c>
      <c r="X128" s="95" t="s">
        <v>52</v>
      </c>
      <c r="Y128" s="96">
        <f t="shared" si="15"/>
        <v>35.36561788327878</v>
      </c>
      <c r="Z128" s="95" t="s">
        <v>52</v>
      </c>
    </row>
    <row r="129" spans="1:26" x14ac:dyDescent="0.25">
      <c r="A129" s="5" t="s">
        <v>138</v>
      </c>
      <c r="B129" s="5" t="s">
        <v>97</v>
      </c>
      <c r="C129" s="5" t="s">
        <v>108</v>
      </c>
      <c r="D129" s="96">
        <v>73.982399999999998</v>
      </c>
      <c r="E129" s="96">
        <v>19.819200000000002</v>
      </c>
      <c r="F129" s="96">
        <v>4.9464000000000006</v>
      </c>
      <c r="G129" s="96">
        <v>6.8210400000000009</v>
      </c>
      <c r="H129" s="96">
        <v>11.012560000000001</v>
      </c>
      <c r="I129" s="96">
        <v>4.1640800000000002</v>
      </c>
      <c r="J129" s="5">
        <f>VLOOKUP(A129,'Caratteristiche Fasce'!$A$4:$C$24,2,)</f>
        <v>1.61</v>
      </c>
      <c r="K129" s="5">
        <f>VLOOKUP(A129,'Caratteristiche Fasce'!$A$4:$C$24,3,)</f>
        <v>0.6</v>
      </c>
      <c r="L129" s="5">
        <f>VLOOKUP(A129,'Caratteristiche Fasce'!$A$4:$D$24,4,)</f>
        <v>0.65</v>
      </c>
      <c r="M129" s="38">
        <f>L129*K129*'Caratteristiche Materiale'!$N$5</f>
        <v>4.2250000000000014</v>
      </c>
      <c r="N129" s="61" t="str">
        <f t="shared" si="8"/>
        <v>NON VERIFICATO</v>
      </c>
      <c r="O129" s="29">
        <f t="shared" si="9"/>
        <v>189.69846153846152</v>
      </c>
      <c r="P129" s="22">
        <f>L129^2*K129*ABS(O129)/2*(1-ABS(O129)/(0.85*'Caratteristiche Materiale'!$N$4))</f>
        <v>14.845295949983194</v>
      </c>
      <c r="Q129" s="61" t="str">
        <f t="shared" si="10"/>
        <v>verificato</v>
      </c>
      <c r="R129" s="22">
        <f t="shared" si="11"/>
        <v>18.44136142855055</v>
      </c>
      <c r="S129" s="61" t="str">
        <f t="shared" si="12"/>
        <v>NON VERIFICATO</v>
      </c>
      <c r="U129" s="96">
        <f t="shared" si="13"/>
        <v>21.317712117542591</v>
      </c>
      <c r="V129" s="95" t="s">
        <v>52</v>
      </c>
      <c r="W129" s="96">
        <f t="shared" si="14"/>
        <v>356.50842322873706</v>
      </c>
      <c r="X129" s="95" t="s">
        <v>52</v>
      </c>
      <c r="Y129" s="96">
        <f t="shared" si="15"/>
        <v>93.047960707548981</v>
      </c>
      <c r="Z129" s="95" t="s">
        <v>52</v>
      </c>
    </row>
    <row r="130" spans="1:26" x14ac:dyDescent="0.25">
      <c r="A130" s="5" t="s">
        <v>138</v>
      </c>
      <c r="B130" s="5" t="s">
        <v>98</v>
      </c>
      <c r="C130" s="5" t="s">
        <v>108</v>
      </c>
      <c r="D130" s="96">
        <v>73.982399999999998</v>
      </c>
      <c r="E130" s="96">
        <v>19.819200000000002</v>
      </c>
      <c r="F130" s="96">
        <v>4.9464000000000006</v>
      </c>
      <c r="G130" s="96">
        <v>6.8210400000000009</v>
      </c>
      <c r="H130" s="96">
        <v>11.012560000000001</v>
      </c>
      <c r="I130" s="96">
        <v>4.1640800000000002</v>
      </c>
      <c r="J130" s="5">
        <f>VLOOKUP(A130,'Caratteristiche Fasce'!$A$4:$C$24,2,)</f>
        <v>1.61</v>
      </c>
      <c r="K130" s="5">
        <f>VLOOKUP(A130,'Caratteristiche Fasce'!$A$4:$C$24,3,)</f>
        <v>0.6</v>
      </c>
      <c r="L130" s="5">
        <f>VLOOKUP(A130,'Caratteristiche Fasce'!$A$4:$D$24,4,)</f>
        <v>0.65</v>
      </c>
      <c r="M130" s="38">
        <f>L130*K130*'Caratteristiche Materiale'!$N$5</f>
        <v>4.2250000000000014</v>
      </c>
      <c r="N130" s="61" t="str">
        <f t="shared" si="8"/>
        <v>NON VERIFICATO</v>
      </c>
      <c r="O130" s="29">
        <f t="shared" si="9"/>
        <v>189.69846153846152</v>
      </c>
      <c r="P130" s="22">
        <f>L130^2*K130*ABS(O130)/2*(1-ABS(O130)/(0.85*'Caratteristiche Materiale'!$N$4))</f>
        <v>14.845295949983194</v>
      </c>
      <c r="Q130" s="61" t="str">
        <f t="shared" si="10"/>
        <v>verificato</v>
      </c>
      <c r="R130" s="22">
        <f t="shared" si="11"/>
        <v>18.44136142855055</v>
      </c>
      <c r="S130" s="61" t="str">
        <f t="shared" si="12"/>
        <v>NON VERIFICATO</v>
      </c>
      <c r="U130" s="96">
        <f t="shared" si="13"/>
        <v>21.317712117542591</v>
      </c>
      <c r="V130" s="95" t="s">
        <v>52</v>
      </c>
      <c r="W130" s="96">
        <f t="shared" si="14"/>
        <v>356.50842322873706</v>
      </c>
      <c r="X130" s="95" t="s">
        <v>52</v>
      </c>
      <c r="Y130" s="96">
        <f t="shared" si="15"/>
        <v>93.047960707548981</v>
      </c>
      <c r="Z130" s="95" t="s">
        <v>52</v>
      </c>
    </row>
    <row r="131" spans="1:26" x14ac:dyDescent="0.25">
      <c r="A131" s="5" t="s">
        <v>138</v>
      </c>
      <c r="B131" s="5" t="s">
        <v>99</v>
      </c>
      <c r="C131" s="5" t="s">
        <v>108</v>
      </c>
      <c r="D131" s="96">
        <v>73.982399999999998</v>
      </c>
      <c r="E131" s="96">
        <v>19.819200000000002</v>
      </c>
      <c r="F131" s="96">
        <v>4.9464000000000006</v>
      </c>
      <c r="G131" s="96">
        <v>6.8210400000000009</v>
      </c>
      <c r="H131" s="96">
        <v>11.012560000000001</v>
      </c>
      <c r="I131" s="96">
        <v>4.1640800000000002</v>
      </c>
      <c r="J131" s="5">
        <f>VLOOKUP(A131,'Caratteristiche Fasce'!$A$4:$C$24,2,)</f>
        <v>1.61</v>
      </c>
      <c r="K131" s="5">
        <f>VLOOKUP(A131,'Caratteristiche Fasce'!$A$4:$C$24,3,)</f>
        <v>0.6</v>
      </c>
      <c r="L131" s="5">
        <f>VLOOKUP(A131,'Caratteristiche Fasce'!$A$4:$D$24,4,)</f>
        <v>0.65</v>
      </c>
      <c r="M131" s="38">
        <f>L131*K131*'Caratteristiche Materiale'!$N$5</f>
        <v>4.2250000000000014</v>
      </c>
      <c r="N131" s="61" t="str">
        <f t="shared" si="8"/>
        <v>NON VERIFICATO</v>
      </c>
      <c r="O131" s="29">
        <f t="shared" si="9"/>
        <v>189.69846153846152</v>
      </c>
      <c r="P131" s="22">
        <f>L131^2*K131*ABS(O131)/2*(1-ABS(O131)/(0.85*'Caratteristiche Materiale'!$N$4))</f>
        <v>14.845295949983194</v>
      </c>
      <c r="Q131" s="61" t="str">
        <f t="shared" si="10"/>
        <v>verificato</v>
      </c>
      <c r="R131" s="22">
        <f t="shared" si="11"/>
        <v>18.44136142855055</v>
      </c>
      <c r="S131" s="61" t="str">
        <f t="shared" si="12"/>
        <v>NON VERIFICATO</v>
      </c>
      <c r="U131" s="96">
        <f t="shared" si="13"/>
        <v>21.317712117542591</v>
      </c>
      <c r="V131" s="95" t="s">
        <v>52</v>
      </c>
      <c r="W131" s="96">
        <f t="shared" si="14"/>
        <v>356.50842322873706</v>
      </c>
      <c r="X131" s="95" t="s">
        <v>52</v>
      </c>
      <c r="Y131" s="96">
        <f t="shared" si="15"/>
        <v>93.047960707548981</v>
      </c>
      <c r="Z131" s="95" t="s">
        <v>52</v>
      </c>
    </row>
    <row r="132" spans="1:26" x14ac:dyDescent="0.25">
      <c r="A132" s="5" t="s">
        <v>139</v>
      </c>
      <c r="B132" s="5" t="s">
        <v>92</v>
      </c>
      <c r="C132" s="5" t="s">
        <v>108</v>
      </c>
      <c r="D132" s="96">
        <v>76.404800000000009</v>
      </c>
      <c r="E132" s="96">
        <v>66.960000000000008</v>
      </c>
      <c r="F132" s="96">
        <v>6.8120000000000012</v>
      </c>
      <c r="G132" s="96">
        <v>4.7475200000000006</v>
      </c>
      <c r="H132" s="96">
        <v>3.1535200000000003</v>
      </c>
      <c r="I132" s="96">
        <v>22.43712</v>
      </c>
      <c r="J132" s="5">
        <f>VLOOKUP(A132,'Caratteristiche Fasce'!$A$4:$C$24,2,)</f>
        <v>1.62</v>
      </c>
      <c r="K132" s="5">
        <f>VLOOKUP(A132,'Caratteristiche Fasce'!$A$4:$C$24,3,)</f>
        <v>0.6</v>
      </c>
      <c r="L132" s="5">
        <f>VLOOKUP(A132,'Caratteristiche Fasce'!$A$4:$D$24,4,)</f>
        <v>0.65</v>
      </c>
      <c r="M132" s="38">
        <f>L132*K132*'Caratteristiche Materiale'!$N$5</f>
        <v>4.2250000000000014</v>
      </c>
      <c r="N132" s="61" t="str">
        <f t="shared" si="8"/>
        <v>NON VERIFICATO</v>
      </c>
      <c r="O132" s="29">
        <f t="shared" si="9"/>
        <v>195.90974358974361</v>
      </c>
      <c r="P132" s="22">
        <f>L132^2*K132*ABS(O132)/2*(1-ABS(O132)/(0.85*'Caratteristiche Materiale'!$N$4))</f>
        <v>15.020310482285716</v>
      </c>
      <c r="Q132" s="61" t="str">
        <f t="shared" si="10"/>
        <v>NON VERIFICATO</v>
      </c>
      <c r="R132" s="22">
        <f t="shared" si="11"/>
        <v>18.543593188007055</v>
      </c>
      <c r="S132" s="61" t="str">
        <f t="shared" si="12"/>
        <v>NON VERIFICATO</v>
      </c>
      <c r="U132" s="96">
        <f t="shared" si="13"/>
        <v>6.3097371565113507</v>
      </c>
      <c r="V132" s="95" t="s">
        <v>52</v>
      </c>
      <c r="W132" s="96">
        <f t="shared" si="14"/>
        <v>66.944021702810858</v>
      </c>
      <c r="X132" s="95" t="s">
        <v>52</v>
      </c>
      <c r="Y132" s="96">
        <f t="shared" si="15"/>
        <v>27.693538213869552</v>
      </c>
      <c r="Z132" s="95" t="s">
        <v>52</v>
      </c>
    </row>
    <row r="133" spans="1:26" x14ac:dyDescent="0.25">
      <c r="A133" s="5" t="s">
        <v>139</v>
      </c>
      <c r="B133" s="5" t="s">
        <v>93</v>
      </c>
      <c r="C133" s="5" t="s">
        <v>108</v>
      </c>
      <c r="D133" s="96">
        <v>97.040800000000004</v>
      </c>
      <c r="E133" s="96">
        <v>40.376000000000005</v>
      </c>
      <c r="F133" s="96">
        <v>12.072800000000001</v>
      </c>
      <c r="G133" s="96">
        <v>7.8502399999999994</v>
      </c>
      <c r="H133" s="96">
        <v>5.3149600000000001</v>
      </c>
      <c r="I133" s="96">
        <v>11.12224</v>
      </c>
      <c r="J133" s="5">
        <f>VLOOKUP(A133,'Caratteristiche Fasce'!$A$4:$C$24,2,)</f>
        <v>1.62</v>
      </c>
      <c r="K133" s="5">
        <f>VLOOKUP(A133,'Caratteristiche Fasce'!$A$4:$C$24,3,)</f>
        <v>0.6</v>
      </c>
      <c r="L133" s="5">
        <f>VLOOKUP(A133,'Caratteristiche Fasce'!$A$4:$D$24,4,)</f>
        <v>0.65</v>
      </c>
      <c r="M133" s="38">
        <f>L133*K133*'Caratteristiche Materiale'!$N$5</f>
        <v>4.2250000000000014</v>
      </c>
      <c r="N133" s="61" t="str">
        <f t="shared" ref="N133:N171" si="16">IF(R133&gt;=ABS(E133),"verificato","NON VERIFICATO")</f>
        <v>NON VERIFICATO</v>
      </c>
      <c r="O133" s="29">
        <f t="shared" ref="O133:O171" si="17">D133/(K133*L133)</f>
        <v>248.82256410256412</v>
      </c>
      <c r="P133" s="22">
        <f>L133^2*K133*ABS(O133)/2*(1-ABS(O133)/(0.85*'Caratteristiche Materiale'!$N$4))</f>
        <v>15.711508966991596</v>
      </c>
      <c r="Q133" s="61" t="str">
        <f t="shared" ref="Q133:Q171" si="18">IF(P133&gt;=ABS(I133),"verificato","NON VERIFICATO")</f>
        <v>verificato</v>
      </c>
      <c r="R133" s="22">
        <f t="shared" ref="R133:R171" si="19">2*P133/J133</f>
        <v>19.396924650606909</v>
      </c>
      <c r="S133" s="61" t="str">
        <f t="shared" ref="S133:S171" si="20">IF(R133&gt;=ABS(E133),"verificato","NON VERIFICATO")</f>
        <v>NON VERIFICATO</v>
      </c>
      <c r="U133" s="96">
        <f t="shared" ref="U133:U171" si="21">M133/ABS(E133)*100</f>
        <v>10.464137111155145</v>
      </c>
      <c r="V133" s="95" t="s">
        <v>52</v>
      </c>
      <c r="W133" s="96">
        <f t="shared" ref="W133:W171" si="22">P133/ABS(I133)*100</f>
        <v>141.26209259098522</v>
      </c>
      <c r="X133" s="95" t="s">
        <v>52</v>
      </c>
      <c r="Y133" s="96">
        <f t="shared" ref="Y133:Y171" si="23">R133/ABS(E133)*100</f>
        <v>48.040728776022654</v>
      </c>
      <c r="Z133" s="95" t="s">
        <v>52</v>
      </c>
    </row>
    <row r="134" spans="1:26" x14ac:dyDescent="0.25">
      <c r="A134" s="5" t="s">
        <v>139</v>
      </c>
      <c r="B134" s="5" t="s">
        <v>94</v>
      </c>
      <c r="C134" s="5" t="s">
        <v>108</v>
      </c>
      <c r="D134" s="96">
        <v>76.404800000000009</v>
      </c>
      <c r="E134" s="96">
        <v>66.960000000000008</v>
      </c>
      <c r="F134" s="96">
        <v>6.8120000000000012</v>
      </c>
      <c r="G134" s="96">
        <v>4.7475200000000006</v>
      </c>
      <c r="H134" s="96">
        <v>3.1535200000000003</v>
      </c>
      <c r="I134" s="96">
        <v>22.43712</v>
      </c>
      <c r="J134" s="5">
        <f>VLOOKUP(A134,'Caratteristiche Fasce'!$A$4:$C$24,2,)</f>
        <v>1.62</v>
      </c>
      <c r="K134" s="5">
        <f>VLOOKUP(A134,'Caratteristiche Fasce'!$A$4:$C$24,3,)</f>
        <v>0.6</v>
      </c>
      <c r="L134" s="5">
        <f>VLOOKUP(A134,'Caratteristiche Fasce'!$A$4:$D$24,4,)</f>
        <v>0.65</v>
      </c>
      <c r="M134" s="38">
        <f>L134*K134*'Caratteristiche Materiale'!$N$5</f>
        <v>4.2250000000000014</v>
      </c>
      <c r="N134" s="61" t="str">
        <f t="shared" si="16"/>
        <v>NON VERIFICATO</v>
      </c>
      <c r="O134" s="29">
        <f t="shared" si="17"/>
        <v>195.90974358974361</v>
      </c>
      <c r="P134" s="22">
        <f>L134^2*K134*ABS(O134)/2*(1-ABS(O134)/(0.85*'Caratteristiche Materiale'!$N$4))</f>
        <v>15.020310482285716</v>
      </c>
      <c r="Q134" s="61" t="str">
        <f t="shared" si="18"/>
        <v>NON VERIFICATO</v>
      </c>
      <c r="R134" s="22">
        <f t="shared" si="19"/>
        <v>18.543593188007055</v>
      </c>
      <c r="S134" s="61" t="str">
        <f t="shared" si="20"/>
        <v>NON VERIFICATO</v>
      </c>
      <c r="U134" s="96">
        <f t="shared" si="21"/>
        <v>6.3097371565113507</v>
      </c>
      <c r="V134" s="95" t="s">
        <v>52</v>
      </c>
      <c r="W134" s="96">
        <f t="shared" si="22"/>
        <v>66.944021702810858</v>
      </c>
      <c r="X134" s="95" t="s">
        <v>52</v>
      </c>
      <c r="Y134" s="96">
        <f t="shared" si="23"/>
        <v>27.693538213869552</v>
      </c>
      <c r="Z134" s="95" t="s">
        <v>52</v>
      </c>
    </row>
    <row r="135" spans="1:26" x14ac:dyDescent="0.25">
      <c r="A135" s="5" t="s">
        <v>139</v>
      </c>
      <c r="B135" s="5" t="s">
        <v>95</v>
      </c>
      <c r="C135" s="5" t="s">
        <v>108</v>
      </c>
      <c r="D135" s="96">
        <v>76.404800000000009</v>
      </c>
      <c r="E135" s="96">
        <v>66.960000000000008</v>
      </c>
      <c r="F135" s="96">
        <v>6.8120000000000012</v>
      </c>
      <c r="G135" s="96">
        <v>4.7475200000000006</v>
      </c>
      <c r="H135" s="96">
        <v>3.1535200000000003</v>
      </c>
      <c r="I135" s="96">
        <v>22.43712</v>
      </c>
      <c r="J135" s="5">
        <f>VLOOKUP(A135,'Caratteristiche Fasce'!$A$4:$C$24,2,)</f>
        <v>1.62</v>
      </c>
      <c r="K135" s="5">
        <f>VLOOKUP(A135,'Caratteristiche Fasce'!$A$4:$C$24,3,)</f>
        <v>0.6</v>
      </c>
      <c r="L135" s="5">
        <f>VLOOKUP(A135,'Caratteristiche Fasce'!$A$4:$D$24,4,)</f>
        <v>0.65</v>
      </c>
      <c r="M135" s="38">
        <f>L135*K135*'Caratteristiche Materiale'!$N$5</f>
        <v>4.2250000000000014</v>
      </c>
      <c r="N135" s="61" t="str">
        <f t="shared" si="16"/>
        <v>NON VERIFICATO</v>
      </c>
      <c r="O135" s="29">
        <f t="shared" si="17"/>
        <v>195.90974358974361</v>
      </c>
      <c r="P135" s="22">
        <f>L135^2*K135*ABS(O135)/2*(1-ABS(O135)/(0.85*'Caratteristiche Materiale'!$N$4))</f>
        <v>15.020310482285716</v>
      </c>
      <c r="Q135" s="61" t="str">
        <f t="shared" si="18"/>
        <v>NON VERIFICATO</v>
      </c>
      <c r="R135" s="22">
        <f t="shared" si="19"/>
        <v>18.543593188007055</v>
      </c>
      <c r="S135" s="61" t="str">
        <f t="shared" si="20"/>
        <v>NON VERIFICATO</v>
      </c>
      <c r="U135" s="96">
        <f t="shared" si="21"/>
        <v>6.3097371565113507</v>
      </c>
      <c r="V135" s="95" t="s">
        <v>52</v>
      </c>
      <c r="W135" s="96">
        <f t="shared" si="22"/>
        <v>66.944021702810858</v>
      </c>
      <c r="X135" s="95" t="s">
        <v>52</v>
      </c>
      <c r="Y135" s="96">
        <f t="shared" si="23"/>
        <v>27.693538213869552</v>
      </c>
      <c r="Z135" s="95" t="s">
        <v>52</v>
      </c>
    </row>
    <row r="136" spans="1:26" x14ac:dyDescent="0.25">
      <c r="A136" s="5" t="s">
        <v>139</v>
      </c>
      <c r="B136" s="5" t="s">
        <v>96</v>
      </c>
      <c r="C136" s="5" t="s">
        <v>108</v>
      </c>
      <c r="D136" s="96">
        <v>76.404800000000009</v>
      </c>
      <c r="E136" s="96">
        <v>66.960000000000008</v>
      </c>
      <c r="F136" s="96">
        <v>6.8120000000000012</v>
      </c>
      <c r="G136" s="96">
        <v>4.7475200000000006</v>
      </c>
      <c r="H136" s="96">
        <v>3.1535200000000003</v>
      </c>
      <c r="I136" s="96">
        <v>22.43712</v>
      </c>
      <c r="J136" s="5">
        <f>VLOOKUP(A136,'Caratteristiche Fasce'!$A$4:$C$24,2,)</f>
        <v>1.62</v>
      </c>
      <c r="K136" s="5">
        <f>VLOOKUP(A136,'Caratteristiche Fasce'!$A$4:$C$24,3,)</f>
        <v>0.6</v>
      </c>
      <c r="L136" s="5">
        <f>VLOOKUP(A136,'Caratteristiche Fasce'!$A$4:$D$24,4,)</f>
        <v>0.65</v>
      </c>
      <c r="M136" s="38">
        <f>L136*K136*'Caratteristiche Materiale'!$N$5</f>
        <v>4.2250000000000014</v>
      </c>
      <c r="N136" s="61" t="str">
        <f t="shared" si="16"/>
        <v>NON VERIFICATO</v>
      </c>
      <c r="O136" s="29">
        <f t="shared" si="17"/>
        <v>195.90974358974361</v>
      </c>
      <c r="P136" s="22">
        <f>L136^2*K136*ABS(O136)/2*(1-ABS(O136)/(0.85*'Caratteristiche Materiale'!$N$4))</f>
        <v>15.020310482285716</v>
      </c>
      <c r="Q136" s="61" t="str">
        <f t="shared" si="18"/>
        <v>NON VERIFICATO</v>
      </c>
      <c r="R136" s="22">
        <f t="shared" si="19"/>
        <v>18.543593188007055</v>
      </c>
      <c r="S136" s="61" t="str">
        <f t="shared" si="20"/>
        <v>NON VERIFICATO</v>
      </c>
      <c r="U136" s="96">
        <f t="shared" si="21"/>
        <v>6.3097371565113507</v>
      </c>
      <c r="V136" s="95" t="s">
        <v>52</v>
      </c>
      <c r="W136" s="96">
        <f t="shared" si="22"/>
        <v>66.944021702810858</v>
      </c>
      <c r="X136" s="95" t="s">
        <v>52</v>
      </c>
      <c r="Y136" s="96">
        <f t="shared" si="23"/>
        <v>27.693538213869552</v>
      </c>
      <c r="Z136" s="95" t="s">
        <v>52</v>
      </c>
    </row>
    <row r="137" spans="1:26" x14ac:dyDescent="0.25">
      <c r="A137" s="5" t="s">
        <v>139</v>
      </c>
      <c r="B137" s="5" t="s">
        <v>97</v>
      </c>
      <c r="C137" s="5" t="s">
        <v>108</v>
      </c>
      <c r="D137" s="96">
        <v>97.040800000000004</v>
      </c>
      <c r="E137" s="96">
        <v>40.376000000000005</v>
      </c>
      <c r="F137" s="96">
        <v>12.072800000000001</v>
      </c>
      <c r="G137" s="96">
        <v>7.8502399999999994</v>
      </c>
      <c r="H137" s="96">
        <v>5.3149600000000001</v>
      </c>
      <c r="I137" s="96">
        <v>11.12224</v>
      </c>
      <c r="J137" s="5">
        <f>VLOOKUP(A137,'Caratteristiche Fasce'!$A$4:$C$24,2,)</f>
        <v>1.62</v>
      </c>
      <c r="K137" s="5">
        <f>VLOOKUP(A137,'Caratteristiche Fasce'!$A$4:$C$24,3,)</f>
        <v>0.6</v>
      </c>
      <c r="L137" s="5">
        <f>VLOOKUP(A137,'Caratteristiche Fasce'!$A$4:$D$24,4,)</f>
        <v>0.65</v>
      </c>
      <c r="M137" s="38">
        <f>L137*K137*'Caratteristiche Materiale'!$N$5</f>
        <v>4.2250000000000014</v>
      </c>
      <c r="N137" s="61" t="str">
        <f t="shared" si="16"/>
        <v>NON VERIFICATO</v>
      </c>
      <c r="O137" s="29">
        <f t="shared" si="17"/>
        <v>248.82256410256412</v>
      </c>
      <c r="P137" s="22">
        <f>L137^2*K137*ABS(O137)/2*(1-ABS(O137)/(0.85*'Caratteristiche Materiale'!$N$4))</f>
        <v>15.711508966991596</v>
      </c>
      <c r="Q137" s="61" t="str">
        <f t="shared" si="18"/>
        <v>verificato</v>
      </c>
      <c r="R137" s="22">
        <f t="shared" si="19"/>
        <v>19.396924650606909</v>
      </c>
      <c r="S137" s="61" t="str">
        <f t="shared" si="20"/>
        <v>NON VERIFICATO</v>
      </c>
      <c r="U137" s="96">
        <f t="shared" si="21"/>
        <v>10.464137111155145</v>
      </c>
      <c r="V137" s="95" t="s">
        <v>52</v>
      </c>
      <c r="W137" s="96">
        <f t="shared" si="22"/>
        <v>141.26209259098522</v>
      </c>
      <c r="X137" s="95" t="s">
        <v>52</v>
      </c>
      <c r="Y137" s="96">
        <f t="shared" si="23"/>
        <v>48.040728776022654</v>
      </c>
      <c r="Z137" s="95" t="s">
        <v>52</v>
      </c>
    </row>
    <row r="138" spans="1:26" x14ac:dyDescent="0.25">
      <c r="A138" s="5" t="s">
        <v>139</v>
      </c>
      <c r="B138" s="5" t="s">
        <v>98</v>
      </c>
      <c r="C138" s="5" t="s">
        <v>108</v>
      </c>
      <c r="D138" s="96">
        <v>97.040800000000004</v>
      </c>
      <c r="E138" s="96">
        <v>40.376000000000005</v>
      </c>
      <c r="F138" s="96">
        <v>12.072800000000001</v>
      </c>
      <c r="G138" s="96">
        <v>7.8502399999999994</v>
      </c>
      <c r="H138" s="96">
        <v>5.3149600000000001</v>
      </c>
      <c r="I138" s="96">
        <v>11.12224</v>
      </c>
      <c r="J138" s="5">
        <f>VLOOKUP(A138,'Caratteristiche Fasce'!$A$4:$C$24,2,)</f>
        <v>1.62</v>
      </c>
      <c r="K138" s="5">
        <f>VLOOKUP(A138,'Caratteristiche Fasce'!$A$4:$C$24,3,)</f>
        <v>0.6</v>
      </c>
      <c r="L138" s="5">
        <f>VLOOKUP(A138,'Caratteristiche Fasce'!$A$4:$D$24,4,)</f>
        <v>0.65</v>
      </c>
      <c r="M138" s="38">
        <f>L138*K138*'Caratteristiche Materiale'!$N$5</f>
        <v>4.2250000000000014</v>
      </c>
      <c r="N138" s="61" t="str">
        <f t="shared" si="16"/>
        <v>NON VERIFICATO</v>
      </c>
      <c r="O138" s="29">
        <f t="shared" si="17"/>
        <v>248.82256410256412</v>
      </c>
      <c r="P138" s="22">
        <f>L138^2*K138*ABS(O138)/2*(1-ABS(O138)/(0.85*'Caratteristiche Materiale'!$N$4))</f>
        <v>15.711508966991596</v>
      </c>
      <c r="Q138" s="61" t="str">
        <f t="shared" si="18"/>
        <v>verificato</v>
      </c>
      <c r="R138" s="22">
        <f t="shared" si="19"/>
        <v>19.396924650606909</v>
      </c>
      <c r="S138" s="61" t="str">
        <f t="shared" si="20"/>
        <v>NON VERIFICATO</v>
      </c>
      <c r="U138" s="96">
        <f t="shared" si="21"/>
        <v>10.464137111155145</v>
      </c>
      <c r="V138" s="95" t="s">
        <v>52</v>
      </c>
      <c r="W138" s="96">
        <f t="shared" si="22"/>
        <v>141.26209259098522</v>
      </c>
      <c r="X138" s="95" t="s">
        <v>52</v>
      </c>
      <c r="Y138" s="96">
        <f t="shared" si="23"/>
        <v>48.040728776022654</v>
      </c>
      <c r="Z138" s="95" t="s">
        <v>52</v>
      </c>
    </row>
    <row r="139" spans="1:26" x14ac:dyDescent="0.25">
      <c r="A139" s="5" t="s">
        <v>139</v>
      </c>
      <c r="B139" s="5" t="s">
        <v>99</v>
      </c>
      <c r="C139" s="5" t="s">
        <v>108</v>
      </c>
      <c r="D139" s="96">
        <v>97.040800000000004</v>
      </c>
      <c r="E139" s="96">
        <v>40.376000000000005</v>
      </c>
      <c r="F139" s="96">
        <v>12.072800000000001</v>
      </c>
      <c r="G139" s="96">
        <v>7.8502399999999994</v>
      </c>
      <c r="H139" s="96">
        <v>5.3149600000000001</v>
      </c>
      <c r="I139" s="96">
        <v>11.12224</v>
      </c>
      <c r="J139" s="5">
        <f>VLOOKUP(A139,'Caratteristiche Fasce'!$A$4:$C$24,2,)</f>
        <v>1.62</v>
      </c>
      <c r="K139" s="5">
        <f>VLOOKUP(A139,'Caratteristiche Fasce'!$A$4:$C$24,3,)</f>
        <v>0.6</v>
      </c>
      <c r="L139" s="5">
        <f>VLOOKUP(A139,'Caratteristiche Fasce'!$A$4:$D$24,4,)</f>
        <v>0.65</v>
      </c>
      <c r="M139" s="38">
        <f>L139*K139*'Caratteristiche Materiale'!$N$5</f>
        <v>4.2250000000000014</v>
      </c>
      <c r="N139" s="61" t="str">
        <f t="shared" si="16"/>
        <v>NON VERIFICATO</v>
      </c>
      <c r="O139" s="29">
        <f t="shared" si="17"/>
        <v>248.82256410256412</v>
      </c>
      <c r="P139" s="22">
        <f>L139^2*K139*ABS(O139)/2*(1-ABS(O139)/(0.85*'Caratteristiche Materiale'!$N$4))</f>
        <v>15.711508966991596</v>
      </c>
      <c r="Q139" s="61" t="str">
        <f t="shared" si="18"/>
        <v>verificato</v>
      </c>
      <c r="R139" s="22">
        <f t="shared" si="19"/>
        <v>19.396924650606909</v>
      </c>
      <c r="S139" s="61" t="str">
        <f t="shared" si="20"/>
        <v>NON VERIFICATO</v>
      </c>
      <c r="U139" s="96">
        <f t="shared" si="21"/>
        <v>10.464137111155145</v>
      </c>
      <c r="V139" s="95" t="s">
        <v>52</v>
      </c>
      <c r="W139" s="96">
        <f t="shared" si="22"/>
        <v>141.26209259098522</v>
      </c>
      <c r="X139" s="95" t="s">
        <v>52</v>
      </c>
      <c r="Y139" s="96">
        <f t="shared" si="23"/>
        <v>48.040728776022654</v>
      </c>
      <c r="Z139" s="95" t="s">
        <v>52</v>
      </c>
    </row>
    <row r="140" spans="1:26" x14ac:dyDescent="0.25">
      <c r="A140" s="5" t="s">
        <v>140</v>
      </c>
      <c r="B140" s="5" t="s">
        <v>92</v>
      </c>
      <c r="C140" s="5" t="s">
        <v>108</v>
      </c>
      <c r="D140" s="96">
        <v>116.55680000000001</v>
      </c>
      <c r="E140" s="96">
        <v>128.80799999999999</v>
      </c>
      <c r="F140" s="96">
        <v>27.217600000000001</v>
      </c>
      <c r="G140" s="96">
        <v>9.5354399999999995</v>
      </c>
      <c r="H140" s="96">
        <v>4.89208</v>
      </c>
      <c r="I140" s="96">
        <v>10.66352</v>
      </c>
      <c r="J140" s="5">
        <f>VLOOKUP(A140,'Caratteristiche Fasce'!$A$4:$C$24,2,)</f>
        <v>1.62</v>
      </c>
      <c r="K140" s="5">
        <f>VLOOKUP(A140,'Caratteristiche Fasce'!$A$4:$C$24,3,)</f>
        <v>0.6</v>
      </c>
      <c r="L140" s="5">
        <f>VLOOKUP(A140,'Caratteristiche Fasce'!$A$4:$D$24,4,)</f>
        <v>0.65</v>
      </c>
      <c r="M140" s="38">
        <f>L140*K140*'Caratteristiche Materiale'!$N$5</f>
        <v>4.2250000000000014</v>
      </c>
      <c r="N140" s="61" t="str">
        <f t="shared" si="16"/>
        <v>NON VERIFICATO</v>
      </c>
      <c r="O140" s="29">
        <f t="shared" si="17"/>
        <v>298.86358974358978</v>
      </c>
      <c r="P140" s="22">
        <f>L140^2*K140*ABS(O140)/2*(1-ABS(O140)/(0.85*'Caratteristiche Materiale'!$N$4))</f>
        <v>15.048207686991601</v>
      </c>
      <c r="Q140" s="61" t="str">
        <f t="shared" si="18"/>
        <v>verificato</v>
      </c>
      <c r="R140" s="22">
        <f t="shared" si="19"/>
        <v>18.578034181471111</v>
      </c>
      <c r="S140" s="61" t="str">
        <f t="shared" si="20"/>
        <v>NON VERIFICATO</v>
      </c>
      <c r="U140" s="96">
        <f t="shared" si="21"/>
        <v>3.2800757716912008</v>
      </c>
      <c r="V140" s="95" t="s">
        <v>52</v>
      </c>
      <c r="W140" s="96">
        <f t="shared" si="22"/>
        <v>141.11857704577474</v>
      </c>
      <c r="X140" s="95" t="s">
        <v>52</v>
      </c>
      <c r="Y140" s="96">
        <f t="shared" si="23"/>
        <v>14.423043740661381</v>
      </c>
      <c r="Z140" s="95" t="s">
        <v>52</v>
      </c>
    </row>
    <row r="141" spans="1:26" x14ac:dyDescent="0.25">
      <c r="A141" s="5" t="s">
        <v>140</v>
      </c>
      <c r="B141" s="5" t="s">
        <v>93</v>
      </c>
      <c r="C141" s="5" t="s">
        <v>108</v>
      </c>
      <c r="D141" s="96">
        <v>82.866399999999999</v>
      </c>
      <c r="E141" s="96">
        <v>101.86880000000001</v>
      </c>
      <c r="F141" s="96">
        <v>51.914400000000001</v>
      </c>
      <c r="G141" s="96">
        <v>15.020480000000001</v>
      </c>
      <c r="H141" s="96">
        <v>9.2031200000000002</v>
      </c>
      <c r="I141" s="96">
        <v>5.0747999999999998</v>
      </c>
      <c r="J141" s="5">
        <f>VLOOKUP(A141,'Caratteristiche Fasce'!$A$4:$C$24,2,)</f>
        <v>1.62</v>
      </c>
      <c r="K141" s="5">
        <f>VLOOKUP(A141,'Caratteristiche Fasce'!$A$4:$C$24,3,)</f>
        <v>0.6</v>
      </c>
      <c r="L141" s="5">
        <f>VLOOKUP(A141,'Caratteristiche Fasce'!$A$4:$D$24,4,)</f>
        <v>0.65</v>
      </c>
      <c r="M141" s="38">
        <f>L141*K141*'Caratteristiche Materiale'!$N$5</f>
        <v>4.2250000000000014</v>
      </c>
      <c r="N141" s="61" t="str">
        <f t="shared" si="16"/>
        <v>NON VERIFICATO</v>
      </c>
      <c r="O141" s="29">
        <f t="shared" si="17"/>
        <v>212.47794871794872</v>
      </c>
      <c r="P141" s="22">
        <f>L141^2*K141*ABS(O141)/2*(1-ABS(O141)/(0.85*'Caratteristiche Materiale'!$N$4))</f>
        <v>15.390672018554623</v>
      </c>
      <c r="Q141" s="61" t="str">
        <f t="shared" si="18"/>
        <v>verificato</v>
      </c>
      <c r="R141" s="22">
        <f t="shared" si="19"/>
        <v>19.00082965253657</v>
      </c>
      <c r="S141" s="61" t="str">
        <f t="shared" si="20"/>
        <v>NON VERIFICATO</v>
      </c>
      <c r="U141" s="96">
        <f t="shared" si="21"/>
        <v>4.1474916755670046</v>
      </c>
      <c r="V141" s="95" t="s">
        <v>52</v>
      </c>
      <c r="W141" s="96">
        <f t="shared" si="22"/>
        <v>303.27642505230995</v>
      </c>
      <c r="X141" s="95" t="s">
        <v>52</v>
      </c>
      <c r="Y141" s="96">
        <f t="shared" si="23"/>
        <v>18.652256287044285</v>
      </c>
      <c r="Z141" s="95" t="s">
        <v>52</v>
      </c>
    </row>
    <row r="142" spans="1:26" x14ac:dyDescent="0.25">
      <c r="A142" s="5" t="s">
        <v>140</v>
      </c>
      <c r="B142" s="5" t="s">
        <v>94</v>
      </c>
      <c r="C142" s="5" t="s">
        <v>108</v>
      </c>
      <c r="D142" s="96">
        <v>116.55680000000001</v>
      </c>
      <c r="E142" s="96">
        <v>128.80799999999999</v>
      </c>
      <c r="F142" s="96">
        <v>27.217600000000001</v>
      </c>
      <c r="G142" s="96">
        <v>9.5354399999999995</v>
      </c>
      <c r="H142" s="96">
        <v>4.89208</v>
      </c>
      <c r="I142" s="96">
        <v>10.66352</v>
      </c>
      <c r="J142" s="5">
        <f>VLOOKUP(A142,'Caratteristiche Fasce'!$A$4:$C$24,2,)</f>
        <v>1.62</v>
      </c>
      <c r="K142" s="5">
        <f>VLOOKUP(A142,'Caratteristiche Fasce'!$A$4:$C$24,3,)</f>
        <v>0.6</v>
      </c>
      <c r="L142" s="5">
        <f>VLOOKUP(A142,'Caratteristiche Fasce'!$A$4:$D$24,4,)</f>
        <v>0.65</v>
      </c>
      <c r="M142" s="38">
        <f>L142*K142*'Caratteristiche Materiale'!$N$5</f>
        <v>4.2250000000000014</v>
      </c>
      <c r="N142" s="61" t="str">
        <f t="shared" si="16"/>
        <v>NON VERIFICATO</v>
      </c>
      <c r="O142" s="29">
        <f t="shared" si="17"/>
        <v>298.86358974358978</v>
      </c>
      <c r="P142" s="22">
        <f>L142^2*K142*ABS(O142)/2*(1-ABS(O142)/(0.85*'Caratteristiche Materiale'!$N$4))</f>
        <v>15.048207686991601</v>
      </c>
      <c r="Q142" s="61" t="str">
        <f t="shared" si="18"/>
        <v>verificato</v>
      </c>
      <c r="R142" s="22">
        <f t="shared" si="19"/>
        <v>18.578034181471111</v>
      </c>
      <c r="S142" s="61" t="str">
        <f t="shared" si="20"/>
        <v>NON VERIFICATO</v>
      </c>
      <c r="U142" s="96">
        <f t="shared" si="21"/>
        <v>3.2800757716912008</v>
      </c>
      <c r="V142" s="95" t="s">
        <v>52</v>
      </c>
      <c r="W142" s="96">
        <f t="shared" si="22"/>
        <v>141.11857704577474</v>
      </c>
      <c r="X142" s="95" t="s">
        <v>52</v>
      </c>
      <c r="Y142" s="96">
        <f t="shared" si="23"/>
        <v>14.423043740661381</v>
      </c>
      <c r="Z142" s="95" t="s">
        <v>52</v>
      </c>
    </row>
    <row r="143" spans="1:26" x14ac:dyDescent="0.25">
      <c r="A143" s="5" t="s">
        <v>140</v>
      </c>
      <c r="B143" s="5" t="s">
        <v>95</v>
      </c>
      <c r="C143" s="5" t="s">
        <v>108</v>
      </c>
      <c r="D143" s="96">
        <v>116.55680000000001</v>
      </c>
      <c r="E143" s="96">
        <v>128.80799999999999</v>
      </c>
      <c r="F143" s="96">
        <v>27.217600000000001</v>
      </c>
      <c r="G143" s="96">
        <v>9.5354399999999995</v>
      </c>
      <c r="H143" s="96">
        <v>4.89208</v>
      </c>
      <c r="I143" s="96">
        <v>10.66352</v>
      </c>
      <c r="J143" s="5">
        <f>VLOOKUP(A143,'Caratteristiche Fasce'!$A$4:$C$24,2,)</f>
        <v>1.62</v>
      </c>
      <c r="K143" s="5">
        <f>VLOOKUP(A143,'Caratteristiche Fasce'!$A$4:$C$24,3,)</f>
        <v>0.6</v>
      </c>
      <c r="L143" s="5">
        <f>VLOOKUP(A143,'Caratteristiche Fasce'!$A$4:$D$24,4,)</f>
        <v>0.65</v>
      </c>
      <c r="M143" s="38">
        <f>L143*K143*'Caratteristiche Materiale'!$N$5</f>
        <v>4.2250000000000014</v>
      </c>
      <c r="N143" s="61" t="str">
        <f t="shared" si="16"/>
        <v>NON VERIFICATO</v>
      </c>
      <c r="O143" s="29">
        <f t="shared" si="17"/>
        <v>298.86358974358978</v>
      </c>
      <c r="P143" s="22">
        <f>L143^2*K143*ABS(O143)/2*(1-ABS(O143)/(0.85*'Caratteristiche Materiale'!$N$4))</f>
        <v>15.048207686991601</v>
      </c>
      <c r="Q143" s="61" t="str">
        <f t="shared" si="18"/>
        <v>verificato</v>
      </c>
      <c r="R143" s="22">
        <f t="shared" si="19"/>
        <v>18.578034181471111</v>
      </c>
      <c r="S143" s="61" t="str">
        <f t="shared" si="20"/>
        <v>NON VERIFICATO</v>
      </c>
      <c r="U143" s="96">
        <f t="shared" si="21"/>
        <v>3.2800757716912008</v>
      </c>
      <c r="V143" s="95" t="s">
        <v>52</v>
      </c>
      <c r="W143" s="96">
        <f t="shared" si="22"/>
        <v>141.11857704577474</v>
      </c>
      <c r="X143" s="95" t="s">
        <v>52</v>
      </c>
      <c r="Y143" s="96">
        <f t="shared" si="23"/>
        <v>14.423043740661381</v>
      </c>
      <c r="Z143" s="95" t="s">
        <v>52</v>
      </c>
    </row>
    <row r="144" spans="1:26" x14ac:dyDescent="0.25">
      <c r="A144" s="5" t="s">
        <v>140</v>
      </c>
      <c r="B144" s="5" t="s">
        <v>96</v>
      </c>
      <c r="C144" s="5" t="s">
        <v>108</v>
      </c>
      <c r="D144" s="96">
        <v>116.55680000000001</v>
      </c>
      <c r="E144" s="96">
        <v>128.80799999999999</v>
      </c>
      <c r="F144" s="96">
        <v>27.217600000000001</v>
      </c>
      <c r="G144" s="96">
        <v>9.5354399999999995</v>
      </c>
      <c r="H144" s="96">
        <v>4.89208</v>
      </c>
      <c r="I144" s="96">
        <v>10.66352</v>
      </c>
      <c r="J144" s="5">
        <f>VLOOKUP(A144,'Caratteristiche Fasce'!$A$4:$C$24,2,)</f>
        <v>1.62</v>
      </c>
      <c r="K144" s="5">
        <f>VLOOKUP(A144,'Caratteristiche Fasce'!$A$4:$C$24,3,)</f>
        <v>0.6</v>
      </c>
      <c r="L144" s="5">
        <f>VLOOKUP(A144,'Caratteristiche Fasce'!$A$4:$D$24,4,)</f>
        <v>0.65</v>
      </c>
      <c r="M144" s="38">
        <f>L144*K144*'Caratteristiche Materiale'!$N$5</f>
        <v>4.2250000000000014</v>
      </c>
      <c r="N144" s="61" t="str">
        <f t="shared" si="16"/>
        <v>NON VERIFICATO</v>
      </c>
      <c r="O144" s="29">
        <f t="shared" si="17"/>
        <v>298.86358974358978</v>
      </c>
      <c r="P144" s="22">
        <f>L144^2*K144*ABS(O144)/2*(1-ABS(O144)/(0.85*'Caratteristiche Materiale'!$N$4))</f>
        <v>15.048207686991601</v>
      </c>
      <c r="Q144" s="61" t="str">
        <f t="shared" si="18"/>
        <v>verificato</v>
      </c>
      <c r="R144" s="22">
        <f t="shared" si="19"/>
        <v>18.578034181471111</v>
      </c>
      <c r="S144" s="61" t="str">
        <f t="shared" si="20"/>
        <v>NON VERIFICATO</v>
      </c>
      <c r="U144" s="96">
        <f t="shared" si="21"/>
        <v>3.2800757716912008</v>
      </c>
      <c r="V144" s="95" t="s">
        <v>52</v>
      </c>
      <c r="W144" s="96">
        <f t="shared" si="22"/>
        <v>141.11857704577474</v>
      </c>
      <c r="X144" s="95" t="s">
        <v>52</v>
      </c>
      <c r="Y144" s="96">
        <f t="shared" si="23"/>
        <v>14.423043740661381</v>
      </c>
      <c r="Z144" s="95" t="s">
        <v>52</v>
      </c>
    </row>
    <row r="145" spans="1:26" x14ac:dyDescent="0.25">
      <c r="A145" s="5" t="s">
        <v>140</v>
      </c>
      <c r="B145" s="5" t="s">
        <v>97</v>
      </c>
      <c r="C145" s="5" t="s">
        <v>108</v>
      </c>
      <c r="D145" s="96">
        <v>82.866399999999999</v>
      </c>
      <c r="E145" s="96">
        <v>101.86880000000001</v>
      </c>
      <c r="F145" s="96">
        <v>51.914400000000001</v>
      </c>
      <c r="G145" s="96">
        <v>15.020480000000001</v>
      </c>
      <c r="H145" s="96">
        <v>9.2031200000000002</v>
      </c>
      <c r="I145" s="96">
        <v>5.0747999999999998</v>
      </c>
      <c r="J145" s="5">
        <f>VLOOKUP(A145,'Caratteristiche Fasce'!$A$4:$C$24,2,)</f>
        <v>1.62</v>
      </c>
      <c r="K145" s="5">
        <f>VLOOKUP(A145,'Caratteristiche Fasce'!$A$4:$C$24,3,)</f>
        <v>0.6</v>
      </c>
      <c r="L145" s="5">
        <f>VLOOKUP(A145,'Caratteristiche Fasce'!$A$4:$D$24,4,)</f>
        <v>0.65</v>
      </c>
      <c r="M145" s="38">
        <f>L145*K145*'Caratteristiche Materiale'!$N$5</f>
        <v>4.2250000000000014</v>
      </c>
      <c r="N145" s="61" t="str">
        <f t="shared" si="16"/>
        <v>NON VERIFICATO</v>
      </c>
      <c r="O145" s="29">
        <f t="shared" si="17"/>
        <v>212.47794871794872</v>
      </c>
      <c r="P145" s="22">
        <f>L145^2*K145*ABS(O145)/2*(1-ABS(O145)/(0.85*'Caratteristiche Materiale'!$N$4))</f>
        <v>15.390672018554623</v>
      </c>
      <c r="Q145" s="61" t="str">
        <f t="shared" si="18"/>
        <v>verificato</v>
      </c>
      <c r="R145" s="22">
        <f t="shared" si="19"/>
        <v>19.00082965253657</v>
      </c>
      <c r="S145" s="61" t="str">
        <f t="shared" si="20"/>
        <v>NON VERIFICATO</v>
      </c>
      <c r="U145" s="96">
        <f t="shared" si="21"/>
        <v>4.1474916755670046</v>
      </c>
      <c r="V145" s="95" t="s">
        <v>52</v>
      </c>
      <c r="W145" s="96">
        <f t="shared" si="22"/>
        <v>303.27642505230995</v>
      </c>
      <c r="X145" s="95" t="s">
        <v>52</v>
      </c>
      <c r="Y145" s="96">
        <f t="shared" si="23"/>
        <v>18.652256287044285</v>
      </c>
      <c r="Z145" s="95" t="s">
        <v>52</v>
      </c>
    </row>
    <row r="146" spans="1:26" x14ac:dyDescent="0.25">
      <c r="A146" s="5" t="s">
        <v>140</v>
      </c>
      <c r="B146" s="5" t="s">
        <v>98</v>
      </c>
      <c r="C146" s="5" t="s">
        <v>108</v>
      </c>
      <c r="D146" s="96">
        <v>82.866399999999999</v>
      </c>
      <c r="E146" s="96">
        <v>101.86880000000001</v>
      </c>
      <c r="F146" s="96">
        <v>51.914400000000001</v>
      </c>
      <c r="G146" s="96">
        <v>15.020480000000001</v>
      </c>
      <c r="H146" s="96">
        <v>9.2031200000000002</v>
      </c>
      <c r="I146" s="96">
        <v>5.0747999999999998</v>
      </c>
      <c r="J146" s="5">
        <f>VLOOKUP(A146,'Caratteristiche Fasce'!$A$4:$C$24,2,)</f>
        <v>1.62</v>
      </c>
      <c r="K146" s="5">
        <f>VLOOKUP(A146,'Caratteristiche Fasce'!$A$4:$C$24,3,)</f>
        <v>0.6</v>
      </c>
      <c r="L146" s="5">
        <f>VLOOKUP(A146,'Caratteristiche Fasce'!$A$4:$D$24,4,)</f>
        <v>0.65</v>
      </c>
      <c r="M146" s="38">
        <f>L146*K146*'Caratteristiche Materiale'!$N$5</f>
        <v>4.2250000000000014</v>
      </c>
      <c r="N146" s="61" t="str">
        <f t="shared" si="16"/>
        <v>NON VERIFICATO</v>
      </c>
      <c r="O146" s="29">
        <f t="shared" si="17"/>
        <v>212.47794871794872</v>
      </c>
      <c r="P146" s="22">
        <f>L146^2*K146*ABS(O146)/2*(1-ABS(O146)/(0.85*'Caratteristiche Materiale'!$N$4))</f>
        <v>15.390672018554623</v>
      </c>
      <c r="Q146" s="61" t="str">
        <f t="shared" si="18"/>
        <v>verificato</v>
      </c>
      <c r="R146" s="22">
        <f t="shared" si="19"/>
        <v>19.00082965253657</v>
      </c>
      <c r="S146" s="61" t="str">
        <f t="shared" si="20"/>
        <v>NON VERIFICATO</v>
      </c>
      <c r="U146" s="96">
        <f t="shared" si="21"/>
        <v>4.1474916755670046</v>
      </c>
      <c r="V146" s="95" t="s">
        <v>52</v>
      </c>
      <c r="W146" s="96">
        <f t="shared" si="22"/>
        <v>303.27642505230995</v>
      </c>
      <c r="X146" s="95" t="s">
        <v>52</v>
      </c>
      <c r="Y146" s="96">
        <f t="shared" si="23"/>
        <v>18.652256287044285</v>
      </c>
      <c r="Z146" s="95" t="s">
        <v>52</v>
      </c>
    </row>
    <row r="147" spans="1:26" x14ac:dyDescent="0.25">
      <c r="A147" s="5" t="s">
        <v>140</v>
      </c>
      <c r="B147" s="5" t="s">
        <v>99</v>
      </c>
      <c r="C147" s="5" t="s">
        <v>108</v>
      </c>
      <c r="D147" s="96">
        <v>82.866399999999999</v>
      </c>
      <c r="E147" s="96">
        <v>101.86880000000001</v>
      </c>
      <c r="F147" s="96">
        <v>51.914400000000001</v>
      </c>
      <c r="G147" s="96">
        <v>15.020480000000001</v>
      </c>
      <c r="H147" s="96">
        <v>9.2031200000000002</v>
      </c>
      <c r="I147" s="96">
        <v>5.0747999999999998</v>
      </c>
      <c r="J147" s="5">
        <f>VLOOKUP(A147,'Caratteristiche Fasce'!$A$4:$C$24,2,)</f>
        <v>1.62</v>
      </c>
      <c r="K147" s="5">
        <f>VLOOKUP(A147,'Caratteristiche Fasce'!$A$4:$C$24,3,)</f>
        <v>0.6</v>
      </c>
      <c r="L147" s="5">
        <f>VLOOKUP(A147,'Caratteristiche Fasce'!$A$4:$D$24,4,)</f>
        <v>0.65</v>
      </c>
      <c r="M147" s="38">
        <f>L147*K147*'Caratteristiche Materiale'!$N$5</f>
        <v>4.2250000000000014</v>
      </c>
      <c r="N147" s="61" t="str">
        <f t="shared" si="16"/>
        <v>NON VERIFICATO</v>
      </c>
      <c r="O147" s="29">
        <f t="shared" si="17"/>
        <v>212.47794871794872</v>
      </c>
      <c r="P147" s="22">
        <f>L147^2*K147*ABS(O147)/2*(1-ABS(O147)/(0.85*'Caratteristiche Materiale'!$N$4))</f>
        <v>15.390672018554623</v>
      </c>
      <c r="Q147" s="61" t="str">
        <f t="shared" si="18"/>
        <v>verificato</v>
      </c>
      <c r="R147" s="22">
        <f t="shared" si="19"/>
        <v>19.00082965253657</v>
      </c>
      <c r="S147" s="61" t="str">
        <f t="shared" si="20"/>
        <v>NON VERIFICATO</v>
      </c>
      <c r="U147" s="96">
        <f t="shared" si="21"/>
        <v>4.1474916755670046</v>
      </c>
      <c r="V147" s="95" t="s">
        <v>52</v>
      </c>
      <c r="W147" s="96">
        <f t="shared" si="22"/>
        <v>303.27642505230995</v>
      </c>
      <c r="X147" s="95" t="s">
        <v>52</v>
      </c>
      <c r="Y147" s="96">
        <f t="shared" si="23"/>
        <v>18.652256287044285</v>
      </c>
      <c r="Z147" s="95" t="s">
        <v>52</v>
      </c>
    </row>
    <row r="148" spans="1:26" x14ac:dyDescent="0.25">
      <c r="A148" s="5" t="s">
        <v>141</v>
      </c>
      <c r="B148" s="5" t="s">
        <v>92</v>
      </c>
      <c r="C148" s="5" t="s">
        <v>108</v>
      </c>
      <c r="D148" s="96">
        <v>100.26480000000001</v>
      </c>
      <c r="E148" s="96">
        <v>48.504000000000005</v>
      </c>
      <c r="F148" s="96">
        <v>14.908000000000001</v>
      </c>
      <c r="G148" s="96">
        <v>3.6011200000000003</v>
      </c>
      <c r="H148" s="96">
        <v>2.5957600000000003</v>
      </c>
      <c r="I148" s="96">
        <v>0.47136</v>
      </c>
      <c r="J148" s="5">
        <f>VLOOKUP(A148,'Caratteristiche Fasce'!$A$4:$C$24,2,)</f>
        <v>1.6</v>
      </c>
      <c r="K148" s="5">
        <f>VLOOKUP(A148,'Caratteristiche Fasce'!$A$4:$C$24,3,)</f>
        <v>0.6</v>
      </c>
      <c r="L148" s="5">
        <f>VLOOKUP(A148,'Caratteristiche Fasce'!$A$4:$D$24,4,)</f>
        <v>0.65</v>
      </c>
      <c r="M148" s="38">
        <f>L148*K148*'Caratteristiche Materiale'!$N$5</f>
        <v>4.2250000000000014</v>
      </c>
      <c r="N148" s="61" t="str">
        <f t="shared" si="16"/>
        <v>NON VERIFICATO</v>
      </c>
      <c r="O148" s="29">
        <f t="shared" si="17"/>
        <v>257.08923076923077</v>
      </c>
      <c r="P148" s="22">
        <f>L148^2*K148*ABS(O148)/2*(1-ABS(O148)/(0.85*'Caratteristiche Materiale'!$N$4))</f>
        <v>15.690211060436976</v>
      </c>
      <c r="Q148" s="61" t="str">
        <f t="shared" si="18"/>
        <v>verificato</v>
      </c>
      <c r="R148" s="22">
        <f t="shared" si="19"/>
        <v>19.612763825546217</v>
      </c>
      <c r="S148" s="61" t="str">
        <f t="shared" si="20"/>
        <v>NON VERIFICATO</v>
      </c>
      <c r="U148" s="96">
        <f t="shared" si="21"/>
        <v>8.7106218043872694</v>
      </c>
      <c r="V148" s="95" t="s">
        <v>52</v>
      </c>
      <c r="W148" s="96">
        <f t="shared" si="22"/>
        <v>3328.7107646887675</v>
      </c>
      <c r="X148" s="95" t="s">
        <v>52</v>
      </c>
      <c r="Y148" s="96">
        <f t="shared" si="23"/>
        <v>40.435353425585966</v>
      </c>
      <c r="Z148" s="95" t="s">
        <v>52</v>
      </c>
    </row>
    <row r="149" spans="1:26" x14ac:dyDescent="0.25">
      <c r="A149" s="5" t="s">
        <v>141</v>
      </c>
      <c r="B149" s="5" t="s">
        <v>93</v>
      </c>
      <c r="C149" s="5" t="s">
        <v>108</v>
      </c>
      <c r="D149" s="96">
        <v>89.879200000000012</v>
      </c>
      <c r="E149" s="96">
        <v>20.442400000000003</v>
      </c>
      <c r="F149" s="96">
        <v>29.517600000000002</v>
      </c>
      <c r="G149" s="96">
        <v>5.7168000000000001</v>
      </c>
      <c r="H149" s="96">
        <v>4.6854399999999998</v>
      </c>
      <c r="I149" s="96">
        <v>0.10216000000000001</v>
      </c>
      <c r="J149" s="5">
        <f>VLOOKUP(A149,'Caratteristiche Fasce'!$A$4:$C$24,2,)</f>
        <v>1.6</v>
      </c>
      <c r="K149" s="5">
        <f>VLOOKUP(A149,'Caratteristiche Fasce'!$A$4:$C$24,3,)</f>
        <v>0.6</v>
      </c>
      <c r="L149" s="5">
        <f>VLOOKUP(A149,'Caratteristiche Fasce'!$A$4:$D$24,4,)</f>
        <v>0.65</v>
      </c>
      <c r="M149" s="38">
        <f>L149*K149*'Caratteristiche Materiale'!$N$5</f>
        <v>4.2250000000000014</v>
      </c>
      <c r="N149" s="61" t="str">
        <f t="shared" si="16"/>
        <v>NON VERIFICATO</v>
      </c>
      <c r="O149" s="29">
        <f t="shared" si="17"/>
        <v>230.45948717948721</v>
      </c>
      <c r="P149" s="22">
        <f>L149^2*K149*ABS(O149)/2*(1-ABS(O149)/(0.85*'Caratteristiche Materiale'!$N$4))</f>
        <v>15.63381463421849</v>
      </c>
      <c r="Q149" s="61" t="str">
        <f t="shared" si="18"/>
        <v>verificato</v>
      </c>
      <c r="R149" s="22">
        <f t="shared" si="19"/>
        <v>19.542268292773112</v>
      </c>
      <c r="S149" s="61" t="str">
        <f t="shared" si="20"/>
        <v>NON VERIFICATO</v>
      </c>
      <c r="U149" s="96">
        <f t="shared" si="21"/>
        <v>20.667827652330452</v>
      </c>
      <c r="V149" s="95" t="s">
        <v>52</v>
      </c>
      <c r="W149" s="96">
        <f t="shared" si="22"/>
        <v>15303.26412903141</v>
      </c>
      <c r="X149" s="95" t="s">
        <v>52</v>
      </c>
      <c r="Y149" s="96">
        <f t="shared" si="23"/>
        <v>95.596741540979096</v>
      </c>
      <c r="Z149" s="95" t="s">
        <v>52</v>
      </c>
    </row>
    <row r="150" spans="1:26" x14ac:dyDescent="0.25">
      <c r="A150" s="5" t="s">
        <v>141</v>
      </c>
      <c r="B150" s="5" t="s">
        <v>94</v>
      </c>
      <c r="C150" s="5" t="s">
        <v>108</v>
      </c>
      <c r="D150" s="96">
        <v>100.26480000000001</v>
      </c>
      <c r="E150" s="96">
        <v>48.504000000000005</v>
      </c>
      <c r="F150" s="96">
        <v>14.908000000000001</v>
      </c>
      <c r="G150" s="96">
        <v>3.6011200000000003</v>
      </c>
      <c r="H150" s="96">
        <v>2.5957600000000003</v>
      </c>
      <c r="I150" s="96">
        <v>0.47136</v>
      </c>
      <c r="J150" s="5">
        <f>VLOOKUP(A150,'Caratteristiche Fasce'!$A$4:$C$24,2,)</f>
        <v>1.6</v>
      </c>
      <c r="K150" s="5">
        <f>VLOOKUP(A150,'Caratteristiche Fasce'!$A$4:$C$24,3,)</f>
        <v>0.6</v>
      </c>
      <c r="L150" s="5">
        <f>VLOOKUP(A150,'Caratteristiche Fasce'!$A$4:$D$24,4,)</f>
        <v>0.65</v>
      </c>
      <c r="M150" s="38">
        <f>L150*K150*'Caratteristiche Materiale'!$N$5</f>
        <v>4.2250000000000014</v>
      </c>
      <c r="N150" s="61" t="str">
        <f t="shared" si="16"/>
        <v>NON VERIFICATO</v>
      </c>
      <c r="O150" s="29">
        <f t="shared" si="17"/>
        <v>257.08923076923077</v>
      </c>
      <c r="P150" s="22">
        <f>L150^2*K150*ABS(O150)/2*(1-ABS(O150)/(0.85*'Caratteristiche Materiale'!$N$4))</f>
        <v>15.690211060436976</v>
      </c>
      <c r="Q150" s="61" t="str">
        <f t="shared" si="18"/>
        <v>verificato</v>
      </c>
      <c r="R150" s="22">
        <f t="shared" si="19"/>
        <v>19.612763825546217</v>
      </c>
      <c r="S150" s="61" t="str">
        <f t="shared" si="20"/>
        <v>NON VERIFICATO</v>
      </c>
      <c r="U150" s="96">
        <f t="shared" si="21"/>
        <v>8.7106218043872694</v>
      </c>
      <c r="V150" s="95" t="s">
        <v>52</v>
      </c>
      <c r="W150" s="96">
        <f t="shared" si="22"/>
        <v>3328.7107646887675</v>
      </c>
      <c r="X150" s="95" t="s">
        <v>52</v>
      </c>
      <c r="Y150" s="96">
        <f t="shared" si="23"/>
        <v>40.435353425585966</v>
      </c>
      <c r="Z150" s="95" t="s">
        <v>52</v>
      </c>
    </row>
    <row r="151" spans="1:26" x14ac:dyDescent="0.25">
      <c r="A151" s="5" t="s">
        <v>141</v>
      </c>
      <c r="B151" s="5" t="s">
        <v>95</v>
      </c>
      <c r="C151" s="5" t="s">
        <v>108</v>
      </c>
      <c r="D151" s="96">
        <v>100.26480000000001</v>
      </c>
      <c r="E151" s="96">
        <v>48.504000000000005</v>
      </c>
      <c r="F151" s="96">
        <v>14.908000000000001</v>
      </c>
      <c r="G151" s="96">
        <v>3.6011200000000003</v>
      </c>
      <c r="H151" s="96">
        <v>2.5957600000000003</v>
      </c>
      <c r="I151" s="96">
        <v>0.47136</v>
      </c>
      <c r="J151" s="5">
        <f>VLOOKUP(A151,'Caratteristiche Fasce'!$A$4:$C$24,2,)</f>
        <v>1.6</v>
      </c>
      <c r="K151" s="5">
        <f>VLOOKUP(A151,'Caratteristiche Fasce'!$A$4:$C$24,3,)</f>
        <v>0.6</v>
      </c>
      <c r="L151" s="5">
        <f>VLOOKUP(A151,'Caratteristiche Fasce'!$A$4:$D$24,4,)</f>
        <v>0.65</v>
      </c>
      <c r="M151" s="38">
        <f>L151*K151*'Caratteristiche Materiale'!$N$5</f>
        <v>4.2250000000000014</v>
      </c>
      <c r="N151" s="61" t="str">
        <f t="shared" si="16"/>
        <v>NON VERIFICATO</v>
      </c>
      <c r="O151" s="29">
        <f t="shared" si="17"/>
        <v>257.08923076923077</v>
      </c>
      <c r="P151" s="22">
        <f>L151^2*K151*ABS(O151)/2*(1-ABS(O151)/(0.85*'Caratteristiche Materiale'!$N$4))</f>
        <v>15.690211060436976</v>
      </c>
      <c r="Q151" s="61" t="str">
        <f t="shared" si="18"/>
        <v>verificato</v>
      </c>
      <c r="R151" s="22">
        <f t="shared" si="19"/>
        <v>19.612763825546217</v>
      </c>
      <c r="S151" s="61" t="str">
        <f t="shared" si="20"/>
        <v>NON VERIFICATO</v>
      </c>
      <c r="U151" s="96">
        <f t="shared" si="21"/>
        <v>8.7106218043872694</v>
      </c>
      <c r="V151" s="95" t="s">
        <v>52</v>
      </c>
      <c r="W151" s="96">
        <f t="shared" si="22"/>
        <v>3328.7107646887675</v>
      </c>
      <c r="X151" s="95" t="s">
        <v>52</v>
      </c>
      <c r="Y151" s="96">
        <f t="shared" si="23"/>
        <v>40.435353425585966</v>
      </c>
      <c r="Z151" s="95" t="s">
        <v>52</v>
      </c>
    </row>
    <row r="152" spans="1:26" x14ac:dyDescent="0.25">
      <c r="A152" s="5" t="s">
        <v>141</v>
      </c>
      <c r="B152" s="5" t="s">
        <v>96</v>
      </c>
      <c r="C152" s="5" t="s">
        <v>108</v>
      </c>
      <c r="D152" s="96">
        <v>100.26480000000001</v>
      </c>
      <c r="E152" s="96">
        <v>48.504000000000005</v>
      </c>
      <c r="F152" s="96">
        <v>14.908000000000001</v>
      </c>
      <c r="G152" s="96">
        <v>3.6011200000000003</v>
      </c>
      <c r="H152" s="96">
        <v>2.5957600000000003</v>
      </c>
      <c r="I152" s="96">
        <v>0.47136</v>
      </c>
      <c r="J152" s="5">
        <f>VLOOKUP(A152,'Caratteristiche Fasce'!$A$4:$C$24,2,)</f>
        <v>1.6</v>
      </c>
      <c r="K152" s="5">
        <f>VLOOKUP(A152,'Caratteristiche Fasce'!$A$4:$C$24,3,)</f>
        <v>0.6</v>
      </c>
      <c r="L152" s="5">
        <f>VLOOKUP(A152,'Caratteristiche Fasce'!$A$4:$D$24,4,)</f>
        <v>0.65</v>
      </c>
      <c r="M152" s="38">
        <f>L152*K152*'Caratteristiche Materiale'!$N$5</f>
        <v>4.2250000000000014</v>
      </c>
      <c r="N152" s="61" t="str">
        <f t="shared" si="16"/>
        <v>NON VERIFICATO</v>
      </c>
      <c r="O152" s="29">
        <f t="shared" si="17"/>
        <v>257.08923076923077</v>
      </c>
      <c r="P152" s="22">
        <f>L152^2*K152*ABS(O152)/2*(1-ABS(O152)/(0.85*'Caratteristiche Materiale'!$N$4))</f>
        <v>15.690211060436976</v>
      </c>
      <c r="Q152" s="61" t="str">
        <f t="shared" si="18"/>
        <v>verificato</v>
      </c>
      <c r="R152" s="22">
        <f t="shared" si="19"/>
        <v>19.612763825546217</v>
      </c>
      <c r="S152" s="61" t="str">
        <f t="shared" si="20"/>
        <v>NON VERIFICATO</v>
      </c>
      <c r="U152" s="96">
        <f t="shared" si="21"/>
        <v>8.7106218043872694</v>
      </c>
      <c r="V152" s="95" t="s">
        <v>52</v>
      </c>
      <c r="W152" s="96">
        <f t="shared" si="22"/>
        <v>3328.7107646887675</v>
      </c>
      <c r="X152" s="95" t="s">
        <v>52</v>
      </c>
      <c r="Y152" s="96">
        <f t="shared" si="23"/>
        <v>40.435353425585966</v>
      </c>
      <c r="Z152" s="95" t="s">
        <v>52</v>
      </c>
    </row>
    <row r="153" spans="1:26" x14ac:dyDescent="0.25">
      <c r="A153" s="5" t="s">
        <v>141</v>
      </c>
      <c r="B153" s="5" t="s">
        <v>97</v>
      </c>
      <c r="C153" s="5" t="s">
        <v>108</v>
      </c>
      <c r="D153" s="96">
        <v>89.879200000000012</v>
      </c>
      <c r="E153" s="96">
        <v>20.442400000000003</v>
      </c>
      <c r="F153" s="96">
        <v>29.517600000000002</v>
      </c>
      <c r="G153" s="96">
        <v>5.7168000000000001</v>
      </c>
      <c r="H153" s="96">
        <v>4.6854399999999998</v>
      </c>
      <c r="I153" s="96">
        <v>0.10216000000000001</v>
      </c>
      <c r="J153" s="5">
        <f>VLOOKUP(A153,'Caratteristiche Fasce'!$A$4:$C$24,2,)</f>
        <v>1.6</v>
      </c>
      <c r="K153" s="5">
        <f>VLOOKUP(A153,'Caratteristiche Fasce'!$A$4:$C$24,3,)</f>
        <v>0.6</v>
      </c>
      <c r="L153" s="5">
        <f>VLOOKUP(A153,'Caratteristiche Fasce'!$A$4:$D$24,4,)</f>
        <v>0.65</v>
      </c>
      <c r="M153" s="38">
        <f>L153*K153*'Caratteristiche Materiale'!$N$5</f>
        <v>4.2250000000000014</v>
      </c>
      <c r="N153" s="61" t="str">
        <f t="shared" si="16"/>
        <v>NON VERIFICATO</v>
      </c>
      <c r="O153" s="29">
        <f t="shared" si="17"/>
        <v>230.45948717948721</v>
      </c>
      <c r="P153" s="22">
        <f>L153^2*K153*ABS(O153)/2*(1-ABS(O153)/(0.85*'Caratteristiche Materiale'!$N$4))</f>
        <v>15.63381463421849</v>
      </c>
      <c r="Q153" s="61" t="str">
        <f t="shared" si="18"/>
        <v>verificato</v>
      </c>
      <c r="R153" s="22">
        <f t="shared" si="19"/>
        <v>19.542268292773112</v>
      </c>
      <c r="S153" s="61" t="str">
        <f t="shared" si="20"/>
        <v>NON VERIFICATO</v>
      </c>
      <c r="U153" s="96">
        <f t="shared" si="21"/>
        <v>20.667827652330452</v>
      </c>
      <c r="V153" s="95" t="s">
        <v>52</v>
      </c>
      <c r="W153" s="96">
        <f t="shared" si="22"/>
        <v>15303.26412903141</v>
      </c>
      <c r="X153" s="95" t="s">
        <v>52</v>
      </c>
      <c r="Y153" s="96">
        <f t="shared" si="23"/>
        <v>95.596741540979096</v>
      </c>
      <c r="Z153" s="95" t="s">
        <v>52</v>
      </c>
    </row>
    <row r="154" spans="1:26" x14ac:dyDescent="0.25">
      <c r="A154" s="5" t="s">
        <v>141</v>
      </c>
      <c r="B154" s="5" t="s">
        <v>98</v>
      </c>
      <c r="C154" s="5" t="s">
        <v>108</v>
      </c>
      <c r="D154" s="96">
        <v>89.879200000000012</v>
      </c>
      <c r="E154" s="96">
        <v>20.442400000000003</v>
      </c>
      <c r="F154" s="96">
        <v>29.517600000000002</v>
      </c>
      <c r="G154" s="96">
        <v>5.7168000000000001</v>
      </c>
      <c r="H154" s="96">
        <v>4.6854399999999998</v>
      </c>
      <c r="I154" s="96">
        <v>0.10216000000000001</v>
      </c>
      <c r="J154" s="5">
        <f>VLOOKUP(A154,'Caratteristiche Fasce'!$A$4:$C$24,2,)</f>
        <v>1.6</v>
      </c>
      <c r="K154" s="5">
        <f>VLOOKUP(A154,'Caratteristiche Fasce'!$A$4:$C$24,3,)</f>
        <v>0.6</v>
      </c>
      <c r="L154" s="5">
        <f>VLOOKUP(A154,'Caratteristiche Fasce'!$A$4:$D$24,4,)</f>
        <v>0.65</v>
      </c>
      <c r="M154" s="38">
        <f>L154*K154*'Caratteristiche Materiale'!$N$5</f>
        <v>4.2250000000000014</v>
      </c>
      <c r="N154" s="61" t="str">
        <f t="shared" si="16"/>
        <v>NON VERIFICATO</v>
      </c>
      <c r="O154" s="29">
        <f t="shared" si="17"/>
        <v>230.45948717948721</v>
      </c>
      <c r="P154" s="22">
        <f>L154^2*K154*ABS(O154)/2*(1-ABS(O154)/(0.85*'Caratteristiche Materiale'!$N$4))</f>
        <v>15.63381463421849</v>
      </c>
      <c r="Q154" s="61" t="str">
        <f t="shared" si="18"/>
        <v>verificato</v>
      </c>
      <c r="R154" s="22">
        <f t="shared" si="19"/>
        <v>19.542268292773112</v>
      </c>
      <c r="S154" s="61" t="str">
        <f t="shared" si="20"/>
        <v>NON VERIFICATO</v>
      </c>
      <c r="U154" s="96">
        <f t="shared" si="21"/>
        <v>20.667827652330452</v>
      </c>
      <c r="V154" s="95" t="s">
        <v>52</v>
      </c>
      <c r="W154" s="96">
        <f t="shared" si="22"/>
        <v>15303.26412903141</v>
      </c>
      <c r="X154" s="95" t="s">
        <v>52</v>
      </c>
      <c r="Y154" s="96">
        <f t="shared" si="23"/>
        <v>95.596741540979096</v>
      </c>
      <c r="Z154" s="95" t="s">
        <v>52</v>
      </c>
    </row>
    <row r="155" spans="1:26" x14ac:dyDescent="0.25">
      <c r="A155" s="5" t="s">
        <v>141</v>
      </c>
      <c r="B155" s="5" t="s">
        <v>99</v>
      </c>
      <c r="C155" s="5" t="s">
        <v>108</v>
      </c>
      <c r="D155" s="96">
        <v>89.879200000000012</v>
      </c>
      <c r="E155" s="96">
        <v>20.442400000000003</v>
      </c>
      <c r="F155" s="96">
        <v>29.517600000000002</v>
      </c>
      <c r="G155" s="96">
        <v>5.7168000000000001</v>
      </c>
      <c r="H155" s="96">
        <v>4.6854399999999998</v>
      </c>
      <c r="I155" s="96">
        <v>0.10216000000000001</v>
      </c>
      <c r="J155" s="5">
        <f>VLOOKUP(A155,'Caratteristiche Fasce'!$A$4:$C$24,2,)</f>
        <v>1.6</v>
      </c>
      <c r="K155" s="5">
        <f>VLOOKUP(A155,'Caratteristiche Fasce'!$A$4:$C$24,3,)</f>
        <v>0.6</v>
      </c>
      <c r="L155" s="5">
        <f>VLOOKUP(A155,'Caratteristiche Fasce'!$A$4:$D$24,4,)</f>
        <v>0.65</v>
      </c>
      <c r="M155" s="38">
        <f>L155*K155*'Caratteristiche Materiale'!$N$5</f>
        <v>4.2250000000000014</v>
      </c>
      <c r="N155" s="61" t="str">
        <f t="shared" si="16"/>
        <v>NON VERIFICATO</v>
      </c>
      <c r="O155" s="29">
        <f t="shared" si="17"/>
        <v>230.45948717948721</v>
      </c>
      <c r="P155" s="22">
        <f>L155^2*K155*ABS(O155)/2*(1-ABS(O155)/(0.85*'Caratteristiche Materiale'!$N$4))</f>
        <v>15.63381463421849</v>
      </c>
      <c r="Q155" s="61" t="str">
        <f t="shared" si="18"/>
        <v>verificato</v>
      </c>
      <c r="R155" s="22">
        <f t="shared" si="19"/>
        <v>19.542268292773112</v>
      </c>
      <c r="S155" s="61" t="str">
        <f t="shared" si="20"/>
        <v>NON VERIFICATO</v>
      </c>
      <c r="U155" s="96">
        <f t="shared" si="21"/>
        <v>20.667827652330452</v>
      </c>
      <c r="V155" s="95" t="s">
        <v>52</v>
      </c>
      <c r="W155" s="96">
        <f t="shared" si="22"/>
        <v>15303.26412903141</v>
      </c>
      <c r="X155" s="95" t="s">
        <v>52</v>
      </c>
      <c r="Y155" s="96">
        <f t="shared" si="23"/>
        <v>95.596741540979096</v>
      </c>
      <c r="Z155" s="95" t="s">
        <v>52</v>
      </c>
    </row>
    <row r="156" spans="1:26" x14ac:dyDescent="0.25">
      <c r="A156" s="5" t="s">
        <v>142</v>
      </c>
      <c r="B156" s="5" t="s">
        <v>92</v>
      </c>
      <c r="C156" s="5" t="s">
        <v>108</v>
      </c>
      <c r="D156" s="96">
        <v>106.0072</v>
      </c>
      <c r="E156" s="96">
        <v>45.205600000000004</v>
      </c>
      <c r="F156" s="96">
        <v>11.423999999999999</v>
      </c>
      <c r="G156" s="96">
        <v>3.6462400000000006</v>
      </c>
      <c r="H156" s="96">
        <v>2.35608</v>
      </c>
      <c r="I156" s="96">
        <v>8.5589600000000008</v>
      </c>
      <c r="J156" s="5">
        <f>VLOOKUP(A156,'Caratteristiche Fasce'!$A$4:$C$24,2,)</f>
        <v>1.6</v>
      </c>
      <c r="K156" s="5">
        <f>VLOOKUP(A156,'Caratteristiche Fasce'!$A$4:$C$24,3,)</f>
        <v>0.6</v>
      </c>
      <c r="L156" s="5">
        <f>VLOOKUP(A156,'Caratteristiche Fasce'!$A$4:$D$24,4,)</f>
        <v>0.65</v>
      </c>
      <c r="M156" s="38">
        <f>L156*K156*'Caratteristiche Materiale'!$N$5</f>
        <v>4.2250000000000014</v>
      </c>
      <c r="N156" s="61" t="str">
        <f t="shared" si="16"/>
        <v>NON VERIFICATO</v>
      </c>
      <c r="O156" s="29">
        <f t="shared" si="17"/>
        <v>271.81333333333333</v>
      </c>
      <c r="P156" s="22">
        <f>L156^2*K156*ABS(O156)/2*(1-ABS(O156)/(0.85*'Caratteristiche Materiale'!$N$4))</f>
        <v>15.56574092127731</v>
      </c>
      <c r="Q156" s="61" t="str">
        <f t="shared" si="18"/>
        <v>verificato</v>
      </c>
      <c r="R156" s="22">
        <f t="shared" si="19"/>
        <v>19.457176151596638</v>
      </c>
      <c r="S156" s="61" t="str">
        <f t="shared" si="20"/>
        <v>NON VERIFICATO</v>
      </c>
      <c r="U156" s="96">
        <f t="shared" si="21"/>
        <v>9.3461871980462607</v>
      </c>
      <c r="V156" s="95" t="s">
        <v>52</v>
      </c>
      <c r="W156" s="96">
        <f t="shared" si="22"/>
        <v>181.86486350301098</v>
      </c>
      <c r="X156" s="95" t="s">
        <v>52</v>
      </c>
      <c r="Y156" s="96">
        <f t="shared" si="23"/>
        <v>43.041517315546386</v>
      </c>
      <c r="Z156" s="95" t="s">
        <v>52</v>
      </c>
    </row>
    <row r="157" spans="1:26" x14ac:dyDescent="0.25">
      <c r="A157" s="5" t="s">
        <v>142</v>
      </c>
      <c r="B157" s="5" t="s">
        <v>93</v>
      </c>
      <c r="C157" s="5" t="s">
        <v>108</v>
      </c>
      <c r="D157" s="96">
        <v>94.644800000000004</v>
      </c>
      <c r="E157" s="96">
        <v>19.496000000000002</v>
      </c>
      <c r="F157" s="96">
        <v>21.878399999999999</v>
      </c>
      <c r="G157" s="96">
        <v>5.9225600000000007</v>
      </c>
      <c r="H157" s="96">
        <v>3.9042400000000002</v>
      </c>
      <c r="I157" s="96">
        <v>5.7643200000000006</v>
      </c>
      <c r="J157" s="5">
        <f>VLOOKUP(A157,'Caratteristiche Fasce'!$A$4:$C$24,2,)</f>
        <v>1.6</v>
      </c>
      <c r="K157" s="5">
        <f>VLOOKUP(A157,'Caratteristiche Fasce'!$A$4:$C$24,3,)</f>
        <v>0.6</v>
      </c>
      <c r="L157" s="5">
        <f>VLOOKUP(A157,'Caratteristiche Fasce'!$A$4:$D$24,4,)</f>
        <v>0.65</v>
      </c>
      <c r="M157" s="38">
        <f>L157*K157*'Caratteristiche Materiale'!$N$5</f>
        <v>4.2250000000000014</v>
      </c>
      <c r="N157" s="61" t="str">
        <f t="shared" si="16"/>
        <v>verificato</v>
      </c>
      <c r="O157" s="29">
        <f t="shared" si="17"/>
        <v>242.67897435897436</v>
      </c>
      <c r="P157" s="22">
        <f>L157^2*K157*ABS(O157)/2*(1-ABS(O157)/(0.85*'Caratteristiche Materiale'!$N$4))</f>
        <v>15.704705937747899</v>
      </c>
      <c r="Q157" s="61" t="str">
        <f t="shared" si="18"/>
        <v>verificato</v>
      </c>
      <c r="R157" s="22">
        <f t="shared" si="19"/>
        <v>19.630882422184872</v>
      </c>
      <c r="S157" s="61" t="str">
        <f t="shared" si="20"/>
        <v>verificato</v>
      </c>
      <c r="U157" s="96">
        <f t="shared" si="21"/>
        <v>21.671112022979077</v>
      </c>
      <c r="V157" s="95" t="s">
        <v>52</v>
      </c>
      <c r="W157" s="96">
        <f t="shared" si="22"/>
        <v>272.4468096453337</v>
      </c>
      <c r="X157" s="95" t="s">
        <v>52</v>
      </c>
      <c r="Y157" s="96">
        <f t="shared" si="23"/>
        <v>100.69184664641398</v>
      </c>
      <c r="Z157" s="95" t="s">
        <v>52</v>
      </c>
    </row>
    <row r="158" spans="1:26" x14ac:dyDescent="0.25">
      <c r="A158" s="5" t="s">
        <v>142</v>
      </c>
      <c r="B158" s="5" t="s">
        <v>94</v>
      </c>
      <c r="C158" s="5" t="s">
        <v>108</v>
      </c>
      <c r="D158" s="96">
        <v>106.0072</v>
      </c>
      <c r="E158" s="96">
        <v>45.205600000000004</v>
      </c>
      <c r="F158" s="96">
        <v>11.423999999999999</v>
      </c>
      <c r="G158" s="96">
        <v>3.6462400000000006</v>
      </c>
      <c r="H158" s="96">
        <v>2.35608</v>
      </c>
      <c r="I158" s="96">
        <v>8.5589600000000008</v>
      </c>
      <c r="J158" s="5">
        <f>VLOOKUP(A158,'Caratteristiche Fasce'!$A$4:$C$24,2,)</f>
        <v>1.6</v>
      </c>
      <c r="K158" s="5">
        <f>VLOOKUP(A158,'Caratteristiche Fasce'!$A$4:$C$24,3,)</f>
        <v>0.6</v>
      </c>
      <c r="L158" s="5">
        <f>VLOOKUP(A158,'Caratteristiche Fasce'!$A$4:$D$24,4,)</f>
        <v>0.65</v>
      </c>
      <c r="M158" s="38">
        <f>L158*K158*'Caratteristiche Materiale'!$N$5</f>
        <v>4.2250000000000014</v>
      </c>
      <c r="N158" s="61" t="str">
        <f t="shared" si="16"/>
        <v>NON VERIFICATO</v>
      </c>
      <c r="O158" s="29">
        <f t="shared" si="17"/>
        <v>271.81333333333333</v>
      </c>
      <c r="P158" s="22">
        <f>L158^2*K158*ABS(O158)/2*(1-ABS(O158)/(0.85*'Caratteristiche Materiale'!$N$4))</f>
        <v>15.56574092127731</v>
      </c>
      <c r="Q158" s="61" t="str">
        <f t="shared" si="18"/>
        <v>verificato</v>
      </c>
      <c r="R158" s="22">
        <f t="shared" si="19"/>
        <v>19.457176151596638</v>
      </c>
      <c r="S158" s="61" t="str">
        <f t="shared" si="20"/>
        <v>NON VERIFICATO</v>
      </c>
      <c r="U158" s="96">
        <f t="shared" si="21"/>
        <v>9.3461871980462607</v>
      </c>
      <c r="V158" s="95" t="s">
        <v>52</v>
      </c>
      <c r="W158" s="96">
        <f t="shared" si="22"/>
        <v>181.86486350301098</v>
      </c>
      <c r="X158" s="95" t="s">
        <v>52</v>
      </c>
      <c r="Y158" s="96">
        <f t="shared" si="23"/>
        <v>43.041517315546386</v>
      </c>
      <c r="Z158" s="95" t="s">
        <v>52</v>
      </c>
    </row>
    <row r="159" spans="1:26" x14ac:dyDescent="0.25">
      <c r="A159" s="5" t="s">
        <v>142</v>
      </c>
      <c r="B159" s="5" t="s">
        <v>95</v>
      </c>
      <c r="C159" s="5" t="s">
        <v>108</v>
      </c>
      <c r="D159" s="96">
        <v>106.0072</v>
      </c>
      <c r="E159" s="96">
        <v>45.205600000000004</v>
      </c>
      <c r="F159" s="96">
        <v>11.423999999999999</v>
      </c>
      <c r="G159" s="96">
        <v>3.6462400000000006</v>
      </c>
      <c r="H159" s="96">
        <v>2.35608</v>
      </c>
      <c r="I159" s="96">
        <v>8.5589600000000008</v>
      </c>
      <c r="J159" s="5">
        <f>VLOOKUP(A159,'Caratteristiche Fasce'!$A$4:$C$24,2,)</f>
        <v>1.6</v>
      </c>
      <c r="K159" s="5">
        <f>VLOOKUP(A159,'Caratteristiche Fasce'!$A$4:$C$24,3,)</f>
        <v>0.6</v>
      </c>
      <c r="L159" s="5">
        <f>VLOOKUP(A159,'Caratteristiche Fasce'!$A$4:$D$24,4,)</f>
        <v>0.65</v>
      </c>
      <c r="M159" s="38">
        <f>L159*K159*'Caratteristiche Materiale'!$N$5</f>
        <v>4.2250000000000014</v>
      </c>
      <c r="N159" s="61" t="str">
        <f t="shared" si="16"/>
        <v>NON VERIFICATO</v>
      </c>
      <c r="O159" s="29">
        <f t="shared" si="17"/>
        <v>271.81333333333333</v>
      </c>
      <c r="P159" s="22">
        <f>L159^2*K159*ABS(O159)/2*(1-ABS(O159)/(0.85*'Caratteristiche Materiale'!$N$4))</f>
        <v>15.56574092127731</v>
      </c>
      <c r="Q159" s="61" t="str">
        <f t="shared" si="18"/>
        <v>verificato</v>
      </c>
      <c r="R159" s="22">
        <f t="shared" si="19"/>
        <v>19.457176151596638</v>
      </c>
      <c r="S159" s="61" t="str">
        <f t="shared" si="20"/>
        <v>NON VERIFICATO</v>
      </c>
      <c r="U159" s="96">
        <f t="shared" si="21"/>
        <v>9.3461871980462607</v>
      </c>
      <c r="V159" s="95" t="s">
        <v>52</v>
      </c>
      <c r="W159" s="96">
        <f t="shared" si="22"/>
        <v>181.86486350301098</v>
      </c>
      <c r="X159" s="95" t="s">
        <v>52</v>
      </c>
      <c r="Y159" s="96">
        <f t="shared" si="23"/>
        <v>43.041517315546386</v>
      </c>
      <c r="Z159" s="95" t="s">
        <v>52</v>
      </c>
    </row>
    <row r="160" spans="1:26" x14ac:dyDescent="0.25">
      <c r="A160" s="5" t="s">
        <v>142</v>
      </c>
      <c r="B160" s="5" t="s">
        <v>96</v>
      </c>
      <c r="C160" s="5" t="s">
        <v>108</v>
      </c>
      <c r="D160" s="96">
        <v>106.0072</v>
      </c>
      <c r="E160" s="96">
        <v>45.205600000000004</v>
      </c>
      <c r="F160" s="96">
        <v>11.423999999999999</v>
      </c>
      <c r="G160" s="96">
        <v>3.6462400000000006</v>
      </c>
      <c r="H160" s="96">
        <v>2.35608</v>
      </c>
      <c r="I160" s="96">
        <v>8.5589600000000008</v>
      </c>
      <c r="J160" s="5">
        <f>VLOOKUP(A160,'Caratteristiche Fasce'!$A$4:$C$24,2,)</f>
        <v>1.6</v>
      </c>
      <c r="K160" s="5">
        <f>VLOOKUP(A160,'Caratteristiche Fasce'!$A$4:$C$24,3,)</f>
        <v>0.6</v>
      </c>
      <c r="L160" s="5">
        <f>VLOOKUP(A160,'Caratteristiche Fasce'!$A$4:$D$24,4,)</f>
        <v>0.65</v>
      </c>
      <c r="M160" s="38">
        <f>L160*K160*'Caratteristiche Materiale'!$N$5</f>
        <v>4.2250000000000014</v>
      </c>
      <c r="N160" s="61" t="str">
        <f t="shared" si="16"/>
        <v>NON VERIFICATO</v>
      </c>
      <c r="O160" s="29">
        <f t="shared" si="17"/>
        <v>271.81333333333333</v>
      </c>
      <c r="P160" s="22">
        <f>L160^2*K160*ABS(O160)/2*(1-ABS(O160)/(0.85*'Caratteristiche Materiale'!$N$4))</f>
        <v>15.56574092127731</v>
      </c>
      <c r="Q160" s="61" t="str">
        <f t="shared" si="18"/>
        <v>verificato</v>
      </c>
      <c r="R160" s="22">
        <f t="shared" si="19"/>
        <v>19.457176151596638</v>
      </c>
      <c r="S160" s="61" t="str">
        <f t="shared" si="20"/>
        <v>NON VERIFICATO</v>
      </c>
      <c r="U160" s="96">
        <f t="shared" si="21"/>
        <v>9.3461871980462607</v>
      </c>
      <c r="V160" s="95" t="s">
        <v>52</v>
      </c>
      <c r="W160" s="96">
        <f t="shared" si="22"/>
        <v>181.86486350301098</v>
      </c>
      <c r="X160" s="95" t="s">
        <v>52</v>
      </c>
      <c r="Y160" s="96">
        <f t="shared" si="23"/>
        <v>43.041517315546386</v>
      </c>
      <c r="Z160" s="95" t="s">
        <v>52</v>
      </c>
    </row>
    <row r="161" spans="1:29" x14ac:dyDescent="0.25">
      <c r="A161" s="5" t="s">
        <v>142</v>
      </c>
      <c r="B161" s="5" t="s">
        <v>97</v>
      </c>
      <c r="C161" s="5" t="s">
        <v>108</v>
      </c>
      <c r="D161" s="96">
        <v>94.644800000000004</v>
      </c>
      <c r="E161" s="96">
        <v>19.496000000000002</v>
      </c>
      <c r="F161" s="96">
        <v>21.878399999999999</v>
      </c>
      <c r="G161" s="96">
        <v>5.9225600000000007</v>
      </c>
      <c r="H161" s="96">
        <v>3.9042400000000002</v>
      </c>
      <c r="I161" s="96">
        <v>5.7643200000000006</v>
      </c>
      <c r="J161" s="5">
        <f>VLOOKUP(A161,'Caratteristiche Fasce'!$A$4:$C$24,2,)</f>
        <v>1.6</v>
      </c>
      <c r="K161" s="5">
        <f>VLOOKUP(A161,'Caratteristiche Fasce'!$A$4:$C$24,3,)</f>
        <v>0.6</v>
      </c>
      <c r="L161" s="5">
        <f>VLOOKUP(A161,'Caratteristiche Fasce'!$A$4:$D$24,4,)</f>
        <v>0.65</v>
      </c>
      <c r="M161" s="38">
        <f>L161*K161*'Caratteristiche Materiale'!$N$5</f>
        <v>4.2250000000000014</v>
      </c>
      <c r="N161" s="61" t="str">
        <f t="shared" si="16"/>
        <v>verificato</v>
      </c>
      <c r="O161" s="29">
        <f t="shared" si="17"/>
        <v>242.67897435897436</v>
      </c>
      <c r="P161" s="22">
        <f>L161^2*K161*ABS(O161)/2*(1-ABS(O161)/(0.85*'Caratteristiche Materiale'!$N$4))</f>
        <v>15.704705937747899</v>
      </c>
      <c r="Q161" s="61" t="str">
        <f t="shared" si="18"/>
        <v>verificato</v>
      </c>
      <c r="R161" s="22">
        <f t="shared" si="19"/>
        <v>19.630882422184872</v>
      </c>
      <c r="S161" s="61" t="str">
        <f t="shared" si="20"/>
        <v>verificato</v>
      </c>
      <c r="U161" s="96">
        <f t="shared" si="21"/>
        <v>21.671112022979077</v>
      </c>
      <c r="V161" s="95" t="s">
        <v>52</v>
      </c>
      <c r="W161" s="96">
        <f t="shared" si="22"/>
        <v>272.4468096453337</v>
      </c>
      <c r="X161" s="95" t="s">
        <v>52</v>
      </c>
      <c r="Y161" s="96">
        <f t="shared" si="23"/>
        <v>100.69184664641398</v>
      </c>
      <c r="Z161" s="95" t="s">
        <v>52</v>
      </c>
    </row>
    <row r="162" spans="1:29" x14ac:dyDescent="0.25">
      <c r="A162" s="5" t="s">
        <v>142</v>
      </c>
      <c r="B162" s="5" t="s">
        <v>98</v>
      </c>
      <c r="C162" s="5" t="s">
        <v>108</v>
      </c>
      <c r="D162" s="96">
        <v>94.644800000000004</v>
      </c>
      <c r="E162" s="96">
        <v>19.496000000000002</v>
      </c>
      <c r="F162" s="96">
        <v>21.878399999999999</v>
      </c>
      <c r="G162" s="96">
        <v>5.9225600000000007</v>
      </c>
      <c r="H162" s="96">
        <v>3.9042400000000002</v>
      </c>
      <c r="I162" s="96">
        <v>5.7643200000000006</v>
      </c>
      <c r="J162" s="5">
        <f>VLOOKUP(A162,'Caratteristiche Fasce'!$A$4:$C$24,2,)</f>
        <v>1.6</v>
      </c>
      <c r="K162" s="5">
        <f>VLOOKUP(A162,'Caratteristiche Fasce'!$A$4:$C$24,3,)</f>
        <v>0.6</v>
      </c>
      <c r="L162" s="5">
        <f>VLOOKUP(A162,'Caratteristiche Fasce'!$A$4:$D$24,4,)</f>
        <v>0.65</v>
      </c>
      <c r="M162" s="38">
        <f>L162*K162*'Caratteristiche Materiale'!$N$5</f>
        <v>4.2250000000000014</v>
      </c>
      <c r="N162" s="61" t="str">
        <f t="shared" si="16"/>
        <v>verificato</v>
      </c>
      <c r="O162" s="29">
        <f t="shared" si="17"/>
        <v>242.67897435897436</v>
      </c>
      <c r="P162" s="22">
        <f>L162^2*K162*ABS(O162)/2*(1-ABS(O162)/(0.85*'Caratteristiche Materiale'!$N$4))</f>
        <v>15.704705937747899</v>
      </c>
      <c r="Q162" s="61" t="str">
        <f t="shared" si="18"/>
        <v>verificato</v>
      </c>
      <c r="R162" s="22">
        <f t="shared" si="19"/>
        <v>19.630882422184872</v>
      </c>
      <c r="S162" s="61" t="str">
        <f t="shared" si="20"/>
        <v>verificato</v>
      </c>
      <c r="U162" s="96">
        <f t="shared" si="21"/>
        <v>21.671112022979077</v>
      </c>
      <c r="V162" s="95" t="s">
        <v>52</v>
      </c>
      <c r="W162" s="96">
        <f t="shared" si="22"/>
        <v>272.4468096453337</v>
      </c>
      <c r="X162" s="95" t="s">
        <v>52</v>
      </c>
      <c r="Y162" s="96">
        <f t="shared" si="23"/>
        <v>100.69184664641398</v>
      </c>
      <c r="Z162" s="95" t="s">
        <v>52</v>
      </c>
    </row>
    <row r="163" spans="1:29" x14ac:dyDescent="0.25">
      <c r="A163" s="5" t="s">
        <v>142</v>
      </c>
      <c r="B163" s="5" t="s">
        <v>99</v>
      </c>
      <c r="C163" s="5" t="s">
        <v>108</v>
      </c>
      <c r="D163" s="96">
        <v>94.644800000000004</v>
      </c>
      <c r="E163" s="96">
        <v>19.496000000000002</v>
      </c>
      <c r="F163" s="96">
        <v>21.878399999999999</v>
      </c>
      <c r="G163" s="96">
        <v>5.9225600000000007</v>
      </c>
      <c r="H163" s="96">
        <v>3.9042400000000002</v>
      </c>
      <c r="I163" s="96">
        <v>5.7643200000000006</v>
      </c>
      <c r="J163" s="5">
        <f>VLOOKUP(A163,'Caratteristiche Fasce'!$A$4:$C$24,2,)</f>
        <v>1.6</v>
      </c>
      <c r="K163" s="5">
        <f>VLOOKUP(A163,'Caratteristiche Fasce'!$A$4:$C$24,3,)</f>
        <v>0.6</v>
      </c>
      <c r="L163" s="5">
        <f>VLOOKUP(A163,'Caratteristiche Fasce'!$A$4:$D$24,4,)</f>
        <v>0.65</v>
      </c>
      <c r="M163" s="38">
        <f>L163*K163*'Caratteristiche Materiale'!$N$5</f>
        <v>4.2250000000000014</v>
      </c>
      <c r="N163" s="61" t="str">
        <f t="shared" si="16"/>
        <v>verificato</v>
      </c>
      <c r="O163" s="29">
        <f t="shared" si="17"/>
        <v>242.67897435897436</v>
      </c>
      <c r="P163" s="22">
        <f>L163^2*K163*ABS(O163)/2*(1-ABS(O163)/(0.85*'Caratteristiche Materiale'!$N$4))</f>
        <v>15.704705937747899</v>
      </c>
      <c r="Q163" s="61" t="str">
        <f t="shared" si="18"/>
        <v>verificato</v>
      </c>
      <c r="R163" s="22">
        <f t="shared" si="19"/>
        <v>19.630882422184872</v>
      </c>
      <c r="S163" s="61" t="str">
        <f t="shared" si="20"/>
        <v>verificato</v>
      </c>
      <c r="U163" s="96">
        <f t="shared" si="21"/>
        <v>21.671112022979077</v>
      </c>
      <c r="V163" s="95" t="s">
        <v>52</v>
      </c>
      <c r="W163" s="96">
        <f t="shared" si="22"/>
        <v>272.4468096453337</v>
      </c>
      <c r="X163" s="95" t="s">
        <v>52</v>
      </c>
      <c r="Y163" s="96">
        <f t="shared" si="23"/>
        <v>100.69184664641398</v>
      </c>
      <c r="Z163" s="95" t="s">
        <v>52</v>
      </c>
    </row>
    <row r="164" spans="1:29" x14ac:dyDescent="0.25">
      <c r="A164" s="5" t="s">
        <v>143</v>
      </c>
      <c r="B164" s="5" t="s">
        <v>92</v>
      </c>
      <c r="C164" s="5" t="s">
        <v>108</v>
      </c>
      <c r="D164" s="96">
        <v>16.586400000000001</v>
      </c>
      <c r="E164" s="96">
        <v>20.896000000000001</v>
      </c>
      <c r="F164" s="96">
        <v>3.2200000000000006</v>
      </c>
      <c r="G164" s="96">
        <v>6.9141599999999999</v>
      </c>
      <c r="H164" s="96">
        <v>2.1295200000000003</v>
      </c>
      <c r="I164" s="96">
        <v>9.0784800000000008</v>
      </c>
      <c r="J164" s="5">
        <f>VLOOKUP(A164,'Caratteristiche Fasce'!$A$4:$C$24,2,)</f>
        <v>1.62</v>
      </c>
      <c r="K164" s="5">
        <f>VLOOKUP(A164,'Caratteristiche Fasce'!$A$4:$C$24,3,)</f>
        <v>0.6</v>
      </c>
      <c r="L164" s="5">
        <f>VLOOKUP(A164,'Caratteristiche Fasce'!$A$4:$D$24,4,)</f>
        <v>0.65</v>
      </c>
      <c r="M164" s="38">
        <f>L164*K164*'Caratteristiche Materiale'!$N$5</f>
        <v>4.2250000000000014</v>
      </c>
      <c r="N164" s="61" t="str">
        <f t="shared" si="16"/>
        <v>NON VERIFICATO</v>
      </c>
      <c r="O164" s="29">
        <f t="shared" si="17"/>
        <v>42.529230769230772</v>
      </c>
      <c r="P164" s="22">
        <f>L164^2*K164*ABS(O164)/2*(1-ABS(O164)/(0.85*'Caratteristiche Materiale'!$N$4))</f>
        <v>4.9282124958655462</v>
      </c>
      <c r="Q164" s="61" t="str">
        <f t="shared" si="18"/>
        <v>NON VERIFICATO</v>
      </c>
      <c r="R164" s="22">
        <f t="shared" si="19"/>
        <v>6.084212957858699</v>
      </c>
      <c r="S164" s="61" t="str">
        <f t="shared" si="20"/>
        <v>NON VERIFICATO</v>
      </c>
      <c r="U164" s="96">
        <f t="shared" si="21"/>
        <v>20.219180704441047</v>
      </c>
      <c r="V164" s="95" t="s">
        <v>52</v>
      </c>
      <c r="W164" s="96">
        <f t="shared" si="22"/>
        <v>54.284555298525149</v>
      </c>
      <c r="X164" s="95" t="s">
        <v>52</v>
      </c>
      <c r="Y164" s="96">
        <f t="shared" si="23"/>
        <v>29.116639346567279</v>
      </c>
      <c r="Z164" s="95" t="s">
        <v>52</v>
      </c>
    </row>
    <row r="165" spans="1:29" x14ac:dyDescent="0.25">
      <c r="A165" s="5" t="s">
        <v>143</v>
      </c>
      <c r="B165" s="5" t="s">
        <v>93</v>
      </c>
      <c r="C165" s="5" t="s">
        <v>108</v>
      </c>
      <c r="D165" s="96">
        <v>27.138400000000004</v>
      </c>
      <c r="E165" s="96">
        <v>15.02</v>
      </c>
      <c r="F165" s="96">
        <v>3.7439999999999998</v>
      </c>
      <c r="G165" s="96">
        <v>12.273040000000002</v>
      </c>
      <c r="H165" s="96">
        <v>2.9424000000000001</v>
      </c>
      <c r="I165" s="96">
        <v>7.8232800000000005</v>
      </c>
      <c r="J165" s="5">
        <f>VLOOKUP(A165,'Caratteristiche Fasce'!$A$4:$C$24,2,)</f>
        <v>1.62</v>
      </c>
      <c r="K165" s="5">
        <f>VLOOKUP(A165,'Caratteristiche Fasce'!$A$4:$C$24,3,)</f>
        <v>0.6</v>
      </c>
      <c r="L165" s="5">
        <f>VLOOKUP(A165,'Caratteristiche Fasce'!$A$4:$D$24,4,)</f>
        <v>0.65</v>
      </c>
      <c r="M165" s="38">
        <f>L165*K165*'Caratteristiche Materiale'!$N$5</f>
        <v>4.2250000000000014</v>
      </c>
      <c r="N165" s="61" t="str">
        <f t="shared" si="16"/>
        <v>NON VERIFICATO</v>
      </c>
      <c r="O165" s="29">
        <f t="shared" si="17"/>
        <v>69.585641025641038</v>
      </c>
      <c r="P165" s="22">
        <f>L165^2*K165*ABS(O165)/2*(1-ABS(O165)/(0.85*'Caratteristiche Materiale'!$N$4))</f>
        <v>7.5821770511596647</v>
      </c>
      <c r="Q165" s="61" t="str">
        <f t="shared" si="18"/>
        <v>NON VERIFICATO</v>
      </c>
      <c r="R165" s="22">
        <f t="shared" si="19"/>
        <v>9.3607124088390918</v>
      </c>
      <c r="S165" s="61" t="str">
        <f t="shared" si="20"/>
        <v>NON VERIFICATO</v>
      </c>
      <c r="U165" s="96">
        <f t="shared" si="21"/>
        <v>28.129161118508666</v>
      </c>
      <c r="V165" s="95" t="s">
        <v>52</v>
      </c>
      <c r="W165" s="96">
        <f t="shared" si="22"/>
        <v>96.918134735809844</v>
      </c>
      <c r="X165" s="95" t="s">
        <v>52</v>
      </c>
      <c r="Y165" s="96">
        <f t="shared" si="23"/>
        <v>62.321653853788895</v>
      </c>
      <c r="Z165" s="95" t="s">
        <v>52</v>
      </c>
    </row>
    <row r="166" spans="1:29" x14ac:dyDescent="0.25">
      <c r="A166" s="5" t="s">
        <v>143</v>
      </c>
      <c r="B166" s="5" t="s">
        <v>94</v>
      </c>
      <c r="C166" s="5" t="s">
        <v>108</v>
      </c>
      <c r="D166" s="96">
        <v>16.586400000000001</v>
      </c>
      <c r="E166" s="96">
        <v>20.896000000000001</v>
      </c>
      <c r="F166" s="96">
        <v>3.2200000000000006</v>
      </c>
      <c r="G166" s="96">
        <v>6.9141599999999999</v>
      </c>
      <c r="H166" s="96">
        <v>2.1295200000000003</v>
      </c>
      <c r="I166" s="96">
        <v>9.0784800000000008</v>
      </c>
      <c r="J166" s="5">
        <f>VLOOKUP(A166,'Caratteristiche Fasce'!$A$4:$C$24,2,)</f>
        <v>1.62</v>
      </c>
      <c r="K166" s="5">
        <f>VLOOKUP(A166,'Caratteristiche Fasce'!$A$4:$C$24,3,)</f>
        <v>0.6</v>
      </c>
      <c r="L166" s="5">
        <f>VLOOKUP(A166,'Caratteristiche Fasce'!$A$4:$D$24,4,)</f>
        <v>0.65</v>
      </c>
      <c r="M166" s="38">
        <f>L166*K166*'Caratteristiche Materiale'!$N$5</f>
        <v>4.2250000000000014</v>
      </c>
      <c r="N166" s="61" t="str">
        <f t="shared" si="16"/>
        <v>NON VERIFICATO</v>
      </c>
      <c r="O166" s="29">
        <f t="shared" si="17"/>
        <v>42.529230769230772</v>
      </c>
      <c r="P166" s="22">
        <f>L166^2*K166*ABS(O166)/2*(1-ABS(O166)/(0.85*'Caratteristiche Materiale'!$N$4))</f>
        <v>4.9282124958655462</v>
      </c>
      <c r="Q166" s="61" t="str">
        <f t="shared" si="18"/>
        <v>NON VERIFICATO</v>
      </c>
      <c r="R166" s="22">
        <f t="shared" si="19"/>
        <v>6.084212957858699</v>
      </c>
      <c r="S166" s="61" t="str">
        <f t="shared" si="20"/>
        <v>NON VERIFICATO</v>
      </c>
      <c r="U166" s="96">
        <f t="shared" si="21"/>
        <v>20.219180704441047</v>
      </c>
      <c r="V166" s="95" t="s">
        <v>52</v>
      </c>
      <c r="W166" s="96">
        <f t="shared" si="22"/>
        <v>54.284555298525149</v>
      </c>
      <c r="X166" s="95" t="s">
        <v>52</v>
      </c>
      <c r="Y166" s="96">
        <f t="shared" si="23"/>
        <v>29.116639346567279</v>
      </c>
      <c r="Z166" s="95" t="s">
        <v>52</v>
      </c>
    </row>
    <row r="167" spans="1:29" x14ac:dyDescent="0.25">
      <c r="A167" s="5" t="s">
        <v>143</v>
      </c>
      <c r="B167" s="5" t="s">
        <v>95</v>
      </c>
      <c r="C167" s="5" t="s">
        <v>108</v>
      </c>
      <c r="D167" s="96">
        <v>16.586400000000001</v>
      </c>
      <c r="E167" s="96">
        <v>20.896000000000001</v>
      </c>
      <c r="F167" s="96">
        <v>3.2200000000000006</v>
      </c>
      <c r="G167" s="96">
        <v>6.9141599999999999</v>
      </c>
      <c r="H167" s="96">
        <v>2.1295200000000003</v>
      </c>
      <c r="I167" s="96">
        <v>9.0784800000000008</v>
      </c>
      <c r="J167" s="5">
        <f>VLOOKUP(A167,'Caratteristiche Fasce'!$A$4:$C$24,2,)</f>
        <v>1.62</v>
      </c>
      <c r="K167" s="5">
        <f>VLOOKUP(A167,'Caratteristiche Fasce'!$A$4:$C$24,3,)</f>
        <v>0.6</v>
      </c>
      <c r="L167" s="5">
        <f>VLOOKUP(A167,'Caratteristiche Fasce'!$A$4:$D$24,4,)</f>
        <v>0.65</v>
      </c>
      <c r="M167" s="38">
        <f>L167*K167*'Caratteristiche Materiale'!$N$5</f>
        <v>4.2250000000000014</v>
      </c>
      <c r="N167" s="61" t="str">
        <f t="shared" si="16"/>
        <v>NON VERIFICATO</v>
      </c>
      <c r="O167" s="29">
        <f t="shared" si="17"/>
        <v>42.529230769230772</v>
      </c>
      <c r="P167" s="22">
        <f>L167^2*K167*ABS(O167)/2*(1-ABS(O167)/(0.85*'Caratteristiche Materiale'!$N$4))</f>
        <v>4.9282124958655462</v>
      </c>
      <c r="Q167" s="61" t="str">
        <f t="shared" si="18"/>
        <v>NON VERIFICATO</v>
      </c>
      <c r="R167" s="22">
        <f t="shared" si="19"/>
        <v>6.084212957858699</v>
      </c>
      <c r="S167" s="61" t="str">
        <f t="shared" si="20"/>
        <v>NON VERIFICATO</v>
      </c>
      <c r="U167" s="96">
        <f t="shared" si="21"/>
        <v>20.219180704441047</v>
      </c>
      <c r="V167" s="95" t="s">
        <v>52</v>
      </c>
      <c r="W167" s="96">
        <f t="shared" si="22"/>
        <v>54.284555298525149</v>
      </c>
      <c r="X167" s="95" t="s">
        <v>52</v>
      </c>
      <c r="Y167" s="96">
        <f t="shared" si="23"/>
        <v>29.116639346567279</v>
      </c>
      <c r="Z167" s="95" t="s">
        <v>52</v>
      </c>
    </row>
    <row r="168" spans="1:29" x14ac:dyDescent="0.25">
      <c r="A168" s="5" t="s">
        <v>143</v>
      </c>
      <c r="B168" s="5" t="s">
        <v>96</v>
      </c>
      <c r="C168" s="5" t="s">
        <v>108</v>
      </c>
      <c r="D168" s="96">
        <v>16.586400000000001</v>
      </c>
      <c r="E168" s="96">
        <v>20.896000000000001</v>
      </c>
      <c r="F168" s="96">
        <v>3.2200000000000006</v>
      </c>
      <c r="G168" s="96">
        <v>6.9141599999999999</v>
      </c>
      <c r="H168" s="96">
        <v>2.1295200000000003</v>
      </c>
      <c r="I168" s="96">
        <v>9.0784800000000008</v>
      </c>
      <c r="J168" s="5">
        <f>VLOOKUP(A168,'Caratteristiche Fasce'!$A$4:$C$24,2,)</f>
        <v>1.62</v>
      </c>
      <c r="K168" s="5">
        <f>VLOOKUP(A168,'Caratteristiche Fasce'!$A$4:$C$24,3,)</f>
        <v>0.6</v>
      </c>
      <c r="L168" s="5">
        <f>VLOOKUP(A168,'Caratteristiche Fasce'!$A$4:$D$24,4,)</f>
        <v>0.65</v>
      </c>
      <c r="M168" s="38">
        <f>L168*K168*'Caratteristiche Materiale'!$N$5</f>
        <v>4.2250000000000014</v>
      </c>
      <c r="N168" s="61" t="str">
        <f t="shared" si="16"/>
        <v>NON VERIFICATO</v>
      </c>
      <c r="O168" s="29">
        <f t="shared" si="17"/>
        <v>42.529230769230772</v>
      </c>
      <c r="P168" s="22">
        <f>L168^2*K168*ABS(O168)/2*(1-ABS(O168)/(0.85*'Caratteristiche Materiale'!$N$4))</f>
        <v>4.9282124958655462</v>
      </c>
      <c r="Q168" s="61" t="str">
        <f t="shared" si="18"/>
        <v>NON VERIFICATO</v>
      </c>
      <c r="R168" s="22">
        <f t="shared" si="19"/>
        <v>6.084212957858699</v>
      </c>
      <c r="S168" s="61" t="str">
        <f t="shared" si="20"/>
        <v>NON VERIFICATO</v>
      </c>
      <c r="U168" s="96">
        <f t="shared" si="21"/>
        <v>20.219180704441047</v>
      </c>
      <c r="V168" s="95" t="s">
        <v>52</v>
      </c>
      <c r="W168" s="96">
        <f t="shared" si="22"/>
        <v>54.284555298525149</v>
      </c>
      <c r="X168" s="95" t="s">
        <v>52</v>
      </c>
      <c r="Y168" s="96">
        <f t="shared" si="23"/>
        <v>29.116639346567279</v>
      </c>
      <c r="Z168" s="95" t="s">
        <v>52</v>
      </c>
    </row>
    <row r="169" spans="1:29" x14ac:dyDescent="0.25">
      <c r="A169" s="5" t="s">
        <v>143</v>
      </c>
      <c r="B169" s="5" t="s">
        <v>97</v>
      </c>
      <c r="C169" s="5" t="s">
        <v>108</v>
      </c>
      <c r="D169" s="96">
        <v>27.138400000000004</v>
      </c>
      <c r="E169" s="96">
        <v>15.02</v>
      </c>
      <c r="F169" s="96">
        <v>3.7439999999999998</v>
      </c>
      <c r="G169" s="96">
        <v>12.273040000000002</v>
      </c>
      <c r="H169" s="96">
        <v>2.9424000000000001</v>
      </c>
      <c r="I169" s="96">
        <v>7.8232800000000005</v>
      </c>
      <c r="J169" s="5">
        <f>VLOOKUP(A169,'Caratteristiche Fasce'!$A$4:$C$24,2,)</f>
        <v>1.62</v>
      </c>
      <c r="K169" s="5">
        <f>VLOOKUP(A169,'Caratteristiche Fasce'!$A$4:$C$24,3,)</f>
        <v>0.6</v>
      </c>
      <c r="L169" s="5">
        <f>VLOOKUP(A169,'Caratteristiche Fasce'!$A$4:$D$24,4,)</f>
        <v>0.65</v>
      </c>
      <c r="M169" s="38">
        <f>L169*K169*'Caratteristiche Materiale'!$N$5</f>
        <v>4.2250000000000014</v>
      </c>
      <c r="N169" s="61" t="str">
        <f t="shared" si="16"/>
        <v>NON VERIFICATO</v>
      </c>
      <c r="O169" s="29">
        <f t="shared" si="17"/>
        <v>69.585641025641038</v>
      </c>
      <c r="P169" s="22">
        <f>L169^2*K169*ABS(O169)/2*(1-ABS(O169)/(0.85*'Caratteristiche Materiale'!$N$4))</f>
        <v>7.5821770511596647</v>
      </c>
      <c r="Q169" s="61" t="str">
        <f t="shared" si="18"/>
        <v>NON VERIFICATO</v>
      </c>
      <c r="R169" s="22">
        <f t="shared" si="19"/>
        <v>9.3607124088390918</v>
      </c>
      <c r="S169" s="61" t="str">
        <f t="shared" si="20"/>
        <v>NON VERIFICATO</v>
      </c>
      <c r="U169" s="96">
        <f t="shared" si="21"/>
        <v>28.129161118508666</v>
      </c>
      <c r="V169" s="95" t="s">
        <v>52</v>
      </c>
      <c r="W169" s="96">
        <f t="shared" si="22"/>
        <v>96.918134735809844</v>
      </c>
      <c r="X169" s="95" t="s">
        <v>52</v>
      </c>
      <c r="Y169" s="96">
        <f t="shared" si="23"/>
        <v>62.321653853788895</v>
      </c>
      <c r="Z169" s="95" t="s">
        <v>52</v>
      </c>
    </row>
    <row r="170" spans="1:29" x14ac:dyDescent="0.25">
      <c r="A170" s="5" t="s">
        <v>143</v>
      </c>
      <c r="B170" s="5" t="s">
        <v>98</v>
      </c>
      <c r="C170" s="5" t="s">
        <v>108</v>
      </c>
      <c r="D170" s="96">
        <v>27.138400000000004</v>
      </c>
      <c r="E170" s="96">
        <v>15.02</v>
      </c>
      <c r="F170" s="96">
        <v>3.7439999999999998</v>
      </c>
      <c r="G170" s="96">
        <v>12.273040000000002</v>
      </c>
      <c r="H170" s="96">
        <v>2.9424000000000001</v>
      </c>
      <c r="I170" s="96">
        <v>7.8232800000000005</v>
      </c>
      <c r="J170" s="5">
        <f>VLOOKUP(A170,'Caratteristiche Fasce'!$A$4:$C$24,2,)</f>
        <v>1.62</v>
      </c>
      <c r="K170" s="5">
        <f>VLOOKUP(A170,'Caratteristiche Fasce'!$A$4:$C$24,3,)</f>
        <v>0.6</v>
      </c>
      <c r="L170" s="5">
        <f>VLOOKUP(A170,'Caratteristiche Fasce'!$A$4:$D$24,4,)</f>
        <v>0.65</v>
      </c>
      <c r="M170" s="38">
        <f>L170*K170*'Caratteristiche Materiale'!$N$5</f>
        <v>4.2250000000000014</v>
      </c>
      <c r="N170" s="61" t="str">
        <f t="shared" si="16"/>
        <v>NON VERIFICATO</v>
      </c>
      <c r="O170" s="29">
        <f t="shared" si="17"/>
        <v>69.585641025641038</v>
      </c>
      <c r="P170" s="22">
        <f>L170^2*K170*ABS(O170)/2*(1-ABS(O170)/(0.85*'Caratteristiche Materiale'!$N$4))</f>
        <v>7.5821770511596647</v>
      </c>
      <c r="Q170" s="61" t="str">
        <f t="shared" si="18"/>
        <v>NON VERIFICATO</v>
      </c>
      <c r="R170" s="22">
        <f t="shared" si="19"/>
        <v>9.3607124088390918</v>
      </c>
      <c r="S170" s="61" t="str">
        <f t="shared" si="20"/>
        <v>NON VERIFICATO</v>
      </c>
      <c r="U170" s="96">
        <f t="shared" si="21"/>
        <v>28.129161118508666</v>
      </c>
      <c r="V170" s="95" t="s">
        <v>52</v>
      </c>
      <c r="W170" s="96">
        <f t="shared" si="22"/>
        <v>96.918134735809844</v>
      </c>
      <c r="X170" s="95" t="s">
        <v>52</v>
      </c>
      <c r="Y170" s="96">
        <f t="shared" si="23"/>
        <v>62.321653853788895</v>
      </c>
      <c r="Z170" s="95" t="s">
        <v>52</v>
      </c>
    </row>
    <row r="171" spans="1:29" x14ac:dyDescent="0.25">
      <c r="A171" s="5" t="s">
        <v>143</v>
      </c>
      <c r="B171" s="5" t="s">
        <v>99</v>
      </c>
      <c r="C171" s="5" t="s">
        <v>108</v>
      </c>
      <c r="D171" s="96">
        <v>27.138400000000004</v>
      </c>
      <c r="E171" s="96">
        <v>15.02</v>
      </c>
      <c r="F171" s="96">
        <v>3.7439999999999998</v>
      </c>
      <c r="G171" s="96">
        <v>12.273040000000002</v>
      </c>
      <c r="H171" s="96">
        <v>2.9424000000000001</v>
      </c>
      <c r="I171" s="96">
        <v>7.8232800000000005</v>
      </c>
      <c r="J171" s="5">
        <f>VLOOKUP(A171,'Caratteristiche Fasce'!$A$4:$C$24,2,)</f>
        <v>1.62</v>
      </c>
      <c r="K171" s="5">
        <f>VLOOKUP(A171,'Caratteristiche Fasce'!$A$4:$C$24,3,)</f>
        <v>0.6</v>
      </c>
      <c r="L171" s="5">
        <f>VLOOKUP(A171,'Caratteristiche Fasce'!$A$4:$D$24,4,)</f>
        <v>0.65</v>
      </c>
      <c r="M171" s="38">
        <f>L171*K171*'Caratteristiche Materiale'!$N$5</f>
        <v>4.2250000000000014</v>
      </c>
      <c r="N171" s="61" t="str">
        <f t="shared" si="16"/>
        <v>NON VERIFICATO</v>
      </c>
      <c r="O171" s="29">
        <f t="shared" si="17"/>
        <v>69.585641025641038</v>
      </c>
      <c r="P171" s="22">
        <f>L171^2*K171*ABS(O171)/2*(1-ABS(O171)/(0.85*'Caratteristiche Materiale'!$N$4))</f>
        <v>7.5821770511596647</v>
      </c>
      <c r="Q171" s="61" t="str">
        <f t="shared" si="18"/>
        <v>NON VERIFICATO</v>
      </c>
      <c r="R171" s="22">
        <f t="shared" si="19"/>
        <v>9.3607124088390918</v>
      </c>
      <c r="S171" s="61" t="str">
        <f t="shared" si="20"/>
        <v>NON VERIFICATO</v>
      </c>
      <c r="U171" s="96">
        <f t="shared" si="21"/>
        <v>28.129161118508666</v>
      </c>
      <c r="V171" s="95" t="s">
        <v>52</v>
      </c>
      <c r="W171" s="96">
        <f t="shared" si="22"/>
        <v>96.918134735809844</v>
      </c>
      <c r="X171" s="95" t="s">
        <v>52</v>
      </c>
      <c r="Y171" s="96">
        <f t="shared" si="23"/>
        <v>62.321653853788895</v>
      </c>
      <c r="Z171" s="95" t="s">
        <v>52</v>
      </c>
    </row>
    <row r="173" spans="1:29" ht="21" x14ac:dyDescent="0.35">
      <c r="U173" s="103">
        <f>MIN(U4:U171)</f>
        <v>3.2800757716912008</v>
      </c>
      <c r="V173" s="88" t="s">
        <v>52</v>
      </c>
      <c r="W173" s="103">
        <f>MIN(W4:W171)</f>
        <v>10.668573257595167</v>
      </c>
      <c r="X173" s="88" t="s">
        <v>52</v>
      </c>
      <c r="Y173" s="103">
        <f>MIN(Y4:Y171)</f>
        <v>4.6571862097094066</v>
      </c>
      <c r="Z173" s="88" t="s">
        <v>52</v>
      </c>
      <c r="AB173" s="104">
        <f>MIN(U173,W173,Y173)</f>
        <v>3.2800757716912008</v>
      </c>
      <c r="AC173" s="105" t="s">
        <v>52</v>
      </c>
    </row>
  </sheetData>
  <mergeCells count="5">
    <mergeCell ref="A1:I1"/>
    <mergeCell ref="J1:L1"/>
    <mergeCell ref="M1:N1"/>
    <mergeCell ref="O1:Q1"/>
    <mergeCell ref="R1:S1"/>
  </mergeCells>
  <conditionalFormatting sqref="N4:S4">
    <cfRule type="cellIs" dxfId="26" priority="3" operator="equal">
      <formula>"VERIFICATO"</formula>
    </cfRule>
  </conditionalFormatting>
  <conditionalFormatting sqref="N5:O171 Q5:S171">
    <cfRule type="cellIs" dxfId="25" priority="2" operator="equal">
      <formula>"VERIFICATO"</formula>
    </cfRule>
  </conditionalFormatting>
  <conditionalFormatting sqref="P5:P171">
    <cfRule type="cellIs" dxfId="24" priority="1" operator="equal">
      <formula>"VERIFICATO"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2:O8"/>
  <sheetViews>
    <sheetView workbookViewId="0">
      <selection activeCell="N6" sqref="N6"/>
    </sheetView>
  </sheetViews>
  <sheetFormatPr defaultRowHeight="15" x14ac:dyDescent="0.25"/>
  <sheetData>
    <row r="2" spans="13:15" x14ac:dyDescent="0.25">
      <c r="M2" s="9" t="s">
        <v>59</v>
      </c>
      <c r="N2" s="5">
        <v>19</v>
      </c>
      <c r="O2" t="s">
        <v>60</v>
      </c>
    </row>
    <row r="3" spans="13:15" ht="18.75" x14ac:dyDescent="0.25">
      <c r="M3" s="35" t="s">
        <v>74</v>
      </c>
      <c r="N3" s="5">
        <f>((180+100)/200)/(1)*1000</f>
        <v>1400</v>
      </c>
      <c r="O3" t="s">
        <v>30</v>
      </c>
    </row>
    <row r="4" spans="13:15" ht="18.75" x14ac:dyDescent="0.25">
      <c r="M4" s="35" t="s">
        <v>75</v>
      </c>
      <c r="N4" s="6">
        <f>((180+100)/200)/(N7*N8)*1000</f>
        <v>583.33333333333337</v>
      </c>
      <c r="O4" t="s">
        <v>30</v>
      </c>
    </row>
    <row r="5" spans="13:15" ht="18.75" x14ac:dyDescent="0.3">
      <c r="M5" s="34" t="s">
        <v>49</v>
      </c>
      <c r="N5" s="6">
        <f>((3.2+2)/200)/(N7*N8)*1000</f>
        <v>10.833333333333336</v>
      </c>
      <c r="O5" t="s">
        <v>30</v>
      </c>
    </row>
    <row r="7" spans="13:15" x14ac:dyDescent="0.25">
      <c r="M7" s="9" t="s">
        <v>28</v>
      </c>
      <c r="N7" s="6">
        <v>1.2</v>
      </c>
    </row>
    <row r="8" spans="13:15" ht="18.75" x14ac:dyDescent="0.25">
      <c r="M8" s="45" t="s">
        <v>54</v>
      </c>
      <c r="N8" s="5"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A6" sqref="A6"/>
    </sheetView>
  </sheetViews>
  <sheetFormatPr defaultRowHeight="15" x14ac:dyDescent="0.25"/>
  <cols>
    <col min="1" max="1" width="18" customWidth="1"/>
  </cols>
  <sheetData>
    <row r="2" spans="1:3" x14ac:dyDescent="0.25">
      <c r="A2" s="7" t="s">
        <v>27</v>
      </c>
      <c r="B2" s="1" t="s">
        <v>110</v>
      </c>
      <c r="C2" s="1" t="s">
        <v>109</v>
      </c>
    </row>
    <row r="3" spans="1:3" x14ac:dyDescent="0.25">
      <c r="A3" s="8" t="s">
        <v>4</v>
      </c>
      <c r="B3" s="2" t="s">
        <v>5</v>
      </c>
      <c r="C3" s="2" t="s">
        <v>5</v>
      </c>
    </row>
    <row r="4" spans="1:3" x14ac:dyDescent="0.25">
      <c r="A4" s="5" t="s">
        <v>22</v>
      </c>
      <c r="B4" s="5">
        <v>0.8</v>
      </c>
      <c r="C4" s="96">
        <v>4</v>
      </c>
    </row>
    <row r="5" spans="1:3" x14ac:dyDescent="0.25">
      <c r="A5" s="5" t="s">
        <v>7</v>
      </c>
      <c r="B5" s="5">
        <v>0.8</v>
      </c>
      <c r="C5" s="96">
        <v>3.4</v>
      </c>
    </row>
    <row r="6" spans="1:3" x14ac:dyDescent="0.25">
      <c r="A6" s="5" t="s">
        <v>8</v>
      </c>
      <c r="B6" s="5">
        <v>0.8</v>
      </c>
      <c r="C6" s="96">
        <v>2.38</v>
      </c>
    </row>
    <row r="7" spans="1:3" x14ac:dyDescent="0.25">
      <c r="A7" s="5" t="s">
        <v>9</v>
      </c>
      <c r="B7" s="5">
        <v>0.8</v>
      </c>
      <c r="C7" s="96">
        <v>2.2000000000000002</v>
      </c>
    </row>
    <row r="8" spans="1:3" x14ac:dyDescent="0.25">
      <c r="A8" s="5" t="s">
        <v>10</v>
      </c>
      <c r="B8" s="5">
        <v>0.8</v>
      </c>
      <c r="C8" s="96">
        <v>4</v>
      </c>
    </row>
    <row r="9" spans="1:3" x14ac:dyDescent="0.25">
      <c r="A9" s="5" t="s">
        <v>11</v>
      </c>
      <c r="B9" s="5">
        <v>0.8</v>
      </c>
      <c r="C9" s="96">
        <v>2.2200000000000002</v>
      </c>
    </row>
    <row r="10" spans="1:3" x14ac:dyDescent="0.25">
      <c r="A10" s="5" t="s">
        <v>12</v>
      </c>
      <c r="B10" s="5">
        <v>0.8</v>
      </c>
      <c r="C10" s="96">
        <v>2.85</v>
      </c>
    </row>
    <row r="11" spans="1:3" x14ac:dyDescent="0.25">
      <c r="A11" s="5" t="s">
        <v>13</v>
      </c>
      <c r="B11" s="5">
        <v>0.8</v>
      </c>
      <c r="C11" s="96">
        <v>1.26</v>
      </c>
    </row>
    <row r="12" spans="1:3" x14ac:dyDescent="0.25">
      <c r="A12" s="5" t="s">
        <v>102</v>
      </c>
      <c r="B12" s="5">
        <v>0.8</v>
      </c>
      <c r="C12" s="96">
        <v>4</v>
      </c>
    </row>
    <row r="13" spans="1:3" x14ac:dyDescent="0.25">
      <c r="A13" s="5" t="s">
        <v>103</v>
      </c>
      <c r="B13" s="5">
        <v>0.8</v>
      </c>
      <c r="C13" s="96">
        <v>3.8</v>
      </c>
    </row>
    <row r="14" spans="1:3" x14ac:dyDescent="0.25">
      <c r="A14" s="5" t="s">
        <v>104</v>
      </c>
      <c r="B14" s="5">
        <v>0.8</v>
      </c>
      <c r="C14" s="96">
        <v>2.57</v>
      </c>
    </row>
    <row r="15" spans="1:3" x14ac:dyDescent="0.25">
      <c r="A15" s="5" t="s">
        <v>105</v>
      </c>
      <c r="B15" s="5">
        <v>0.8</v>
      </c>
      <c r="C15" s="96">
        <v>2.21</v>
      </c>
    </row>
    <row r="16" spans="1:3" x14ac:dyDescent="0.25">
      <c r="A16" s="5" t="s">
        <v>106</v>
      </c>
      <c r="B16" s="5">
        <v>0.8</v>
      </c>
      <c r="C16" s="96">
        <v>3.41</v>
      </c>
    </row>
    <row r="17" spans="1:3" x14ac:dyDescent="0.25">
      <c r="A17" s="5" t="s">
        <v>14</v>
      </c>
      <c r="B17" s="5">
        <v>0.8</v>
      </c>
      <c r="C17" s="96">
        <v>2.2000000000000002</v>
      </c>
    </row>
    <row r="18" spans="1:3" x14ac:dyDescent="0.25">
      <c r="A18" s="5" t="s">
        <v>107</v>
      </c>
      <c r="B18" s="5">
        <v>0.8</v>
      </c>
      <c r="C18" s="96">
        <v>3.72</v>
      </c>
    </row>
    <row r="19" spans="1:3" x14ac:dyDescent="0.25">
      <c r="A19" s="5" t="s">
        <v>21</v>
      </c>
      <c r="B19" s="5">
        <v>0.8</v>
      </c>
      <c r="C19" s="96">
        <v>1.26</v>
      </c>
    </row>
    <row r="20" spans="1:3" x14ac:dyDescent="0.25">
      <c r="A20" s="5" t="s">
        <v>23</v>
      </c>
      <c r="B20" s="5">
        <v>0.6</v>
      </c>
      <c r="C20" s="96">
        <v>4</v>
      </c>
    </row>
    <row r="21" spans="1:3" x14ac:dyDescent="0.25">
      <c r="A21" s="5" t="s">
        <v>15</v>
      </c>
      <c r="B21" s="5">
        <v>0.6</v>
      </c>
      <c r="C21" s="96">
        <v>3.8</v>
      </c>
    </row>
    <row r="22" spans="1:3" x14ac:dyDescent="0.25">
      <c r="A22" s="5" t="s">
        <v>16</v>
      </c>
      <c r="B22" s="5">
        <v>0.6</v>
      </c>
      <c r="C22" s="96">
        <v>2.57</v>
      </c>
    </row>
    <row r="23" spans="1:3" x14ac:dyDescent="0.25">
      <c r="A23" s="5" t="s">
        <v>17</v>
      </c>
      <c r="B23" s="5">
        <v>0.6</v>
      </c>
      <c r="C23" s="96">
        <v>2.21</v>
      </c>
    </row>
    <row r="24" spans="1:3" x14ac:dyDescent="0.25">
      <c r="A24" s="5" t="s">
        <v>18</v>
      </c>
      <c r="B24" s="5">
        <v>0.6</v>
      </c>
      <c r="C24" s="96">
        <v>3.41</v>
      </c>
    </row>
    <row r="25" spans="1:3" x14ac:dyDescent="0.25">
      <c r="A25" s="5" t="s">
        <v>24</v>
      </c>
      <c r="B25" s="5">
        <v>0.6</v>
      </c>
      <c r="C25" s="96">
        <v>2.2000000000000002</v>
      </c>
    </row>
    <row r="26" spans="1:3" x14ac:dyDescent="0.25">
      <c r="A26" s="5" t="s">
        <v>19</v>
      </c>
      <c r="B26" s="5">
        <v>0.6</v>
      </c>
      <c r="C26" s="96">
        <v>3.72</v>
      </c>
    </row>
    <row r="27" spans="1:3" x14ac:dyDescent="0.25">
      <c r="A27" s="5" t="s">
        <v>20</v>
      </c>
      <c r="B27" s="5">
        <v>0.6</v>
      </c>
      <c r="C27" s="96">
        <v>1.26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tabSelected="1" zoomScale="90" zoomScaleNormal="90" workbookViewId="0">
      <selection activeCell="T9" sqref="T9"/>
    </sheetView>
  </sheetViews>
  <sheetFormatPr defaultRowHeight="15" x14ac:dyDescent="0.25"/>
  <cols>
    <col min="7" max="7" width="10" bestFit="1" customWidth="1"/>
  </cols>
  <sheetData>
    <row r="1" spans="26:26" ht="15" customHeight="1" x14ac:dyDescent="0.25"/>
    <row r="2" spans="26:26" ht="15" customHeight="1" x14ac:dyDescent="0.25"/>
    <row r="3" spans="26:26" ht="15" customHeight="1" x14ac:dyDescent="0.25"/>
    <row r="4" spans="26:26" ht="15" customHeight="1" x14ac:dyDescent="0.25">
      <c r="Z4">
        <f>IF(Y4&gt;('Caratteristiche Materiale'!N4-'Caratteristiche Materiale'!N4*0.4),(N4*'Caratteristiche CAM'!F35),Y4)</f>
        <v>0</v>
      </c>
    </row>
    <row r="5" spans="26:26" ht="15" customHeight="1" x14ac:dyDescent="0.25"/>
    <row r="6" spans="26:26" ht="15" customHeight="1" x14ac:dyDescent="0.25"/>
    <row r="7" spans="26:26" ht="15" customHeight="1" x14ac:dyDescent="0.25"/>
    <row r="8" spans="26:26" ht="15" customHeight="1" x14ac:dyDescent="0.25"/>
    <row r="9" spans="26:26" ht="15" customHeight="1" x14ac:dyDescent="0.25"/>
    <row r="10" spans="26:26" ht="15" customHeight="1" x14ac:dyDescent="0.25"/>
    <row r="11" spans="26:26" ht="15" customHeight="1" x14ac:dyDescent="0.25"/>
    <row r="12" spans="26:26" ht="15" customHeight="1" x14ac:dyDescent="0.25"/>
    <row r="13" spans="26:26" ht="15" customHeight="1" x14ac:dyDescent="0.25"/>
    <row r="14" spans="26:26" ht="15" customHeight="1" x14ac:dyDescent="0.25"/>
    <row r="15" spans="26:26" ht="15" customHeight="1" x14ac:dyDescent="0.25"/>
    <row r="16" spans="26:26" ht="15" customHeight="1" x14ac:dyDescent="0.25"/>
    <row r="17" spans="2:5" ht="15" customHeight="1" x14ac:dyDescent="0.25"/>
    <row r="18" spans="2:5" ht="15" customHeight="1" x14ac:dyDescent="0.25"/>
    <row r="19" spans="2:5" ht="15" customHeight="1" x14ac:dyDescent="0.25"/>
    <row r="20" spans="2:5" ht="15" customHeight="1" x14ac:dyDescent="0.25"/>
    <row r="21" spans="2:5" ht="15" customHeight="1" x14ac:dyDescent="0.25"/>
    <row r="22" spans="2:5" ht="15" customHeight="1" x14ac:dyDescent="0.25"/>
    <row r="23" spans="2:5" ht="15" customHeight="1" x14ac:dyDescent="0.25"/>
    <row r="24" spans="2:5" ht="15" customHeight="1" x14ac:dyDescent="0.25"/>
    <row r="25" spans="2:5" ht="15" customHeight="1" x14ac:dyDescent="0.25"/>
    <row r="26" spans="2:5" ht="15" customHeight="1" x14ac:dyDescent="0.25"/>
    <row r="27" spans="2:5" ht="15" customHeight="1" x14ac:dyDescent="0.25"/>
    <row r="28" spans="2:5" ht="15" customHeight="1" x14ac:dyDescent="0.25"/>
    <row r="29" spans="2:5" ht="15" customHeight="1" x14ac:dyDescent="0.25"/>
    <row r="30" spans="2:5" ht="15" customHeight="1" x14ac:dyDescent="0.25"/>
    <row r="31" spans="2:5" ht="15" customHeight="1" x14ac:dyDescent="0.25">
      <c r="B31" s="46" t="s">
        <v>79</v>
      </c>
      <c r="E31" s="46" t="s">
        <v>80</v>
      </c>
    </row>
    <row r="32" spans="2:5" ht="15" customHeight="1" x14ac:dyDescent="0.25"/>
    <row r="33" spans="2:7" ht="15" customHeight="1" x14ac:dyDescent="0.25">
      <c r="B33" s="97" t="s">
        <v>145</v>
      </c>
      <c r="C33" s="95"/>
      <c r="D33" s="95"/>
    </row>
    <row r="34" spans="2:7" ht="15" customHeight="1" x14ac:dyDescent="0.25">
      <c r="B34" s="95"/>
      <c r="C34" s="95"/>
      <c r="D34" s="95"/>
    </row>
    <row r="35" spans="2:7" s="95" customFormat="1" ht="15" customHeight="1" x14ac:dyDescent="0.3">
      <c r="B35" t="s">
        <v>63</v>
      </c>
      <c r="C35">
        <v>0.6</v>
      </c>
      <c r="D35" t="s">
        <v>5</v>
      </c>
      <c r="E35" t="s">
        <v>61</v>
      </c>
      <c r="F35">
        <v>1.9E-2</v>
      </c>
      <c r="G35" t="s">
        <v>5</v>
      </c>
    </row>
    <row r="36" spans="2:7" s="95" customFormat="1" ht="15" customHeight="1" x14ac:dyDescent="0.3">
      <c r="B36" t="s">
        <v>64</v>
      </c>
      <c r="C36">
        <v>0.3</v>
      </c>
      <c r="D36" t="s">
        <v>5</v>
      </c>
      <c r="E36" t="s">
        <v>62</v>
      </c>
      <c r="F36">
        <v>1E-3</v>
      </c>
      <c r="G36" t="s">
        <v>5</v>
      </c>
    </row>
    <row r="37" spans="2:7" s="95" customFormat="1" ht="15" customHeight="1" x14ac:dyDescent="0.25"/>
    <row r="38" spans="2:7" ht="15" customHeight="1" x14ac:dyDescent="0.25"/>
    <row r="39" spans="2:7" ht="15" customHeight="1" x14ac:dyDescent="0.25"/>
    <row r="40" spans="2:7" ht="15" customHeight="1" x14ac:dyDescent="0.25"/>
    <row r="41" spans="2:7" ht="15" customHeight="1" x14ac:dyDescent="0.25"/>
    <row r="42" spans="2:7" ht="15" customHeight="1" x14ac:dyDescent="0.25"/>
    <row r="43" spans="2:7" ht="15" customHeight="1" x14ac:dyDescent="0.25"/>
    <row r="44" spans="2:7" ht="15" customHeight="1" x14ac:dyDescent="0.25"/>
    <row r="45" spans="2:7" ht="15" customHeight="1" x14ac:dyDescent="0.25"/>
    <row r="46" spans="2:7" ht="15" customHeight="1" x14ac:dyDescent="0.25"/>
    <row r="47" spans="2:7" ht="15" customHeight="1" x14ac:dyDescent="0.25"/>
    <row r="48" spans="2:7" ht="15" customHeight="1" x14ac:dyDescent="0.25"/>
    <row r="49" spans="1:13" ht="15" customHeight="1" x14ac:dyDescent="0.25"/>
    <row r="50" spans="1:13" ht="15" customHeight="1" x14ac:dyDescent="0.25"/>
    <row r="51" spans="1:13" ht="15" customHeight="1" x14ac:dyDescent="0.25"/>
    <row r="52" spans="1:13" ht="15" customHeight="1" x14ac:dyDescent="0.25"/>
    <row r="53" spans="1:13" ht="15" customHeight="1" x14ac:dyDescent="0.3">
      <c r="K53" t="s">
        <v>65</v>
      </c>
      <c r="L53" s="5">
        <v>196000000</v>
      </c>
      <c r="M53" t="s">
        <v>30</v>
      </c>
    </row>
    <row r="54" spans="1:13" ht="15" customHeight="1" x14ac:dyDescent="0.3">
      <c r="G54" t="s">
        <v>81</v>
      </c>
      <c r="H54">
        <f>MIN(240/1.05,0.7*540/1.25)*1000</f>
        <v>228571.42857142855</v>
      </c>
      <c r="I54" t="s">
        <v>30</v>
      </c>
      <c r="K54" s="47" t="s">
        <v>82</v>
      </c>
      <c r="L54" s="5">
        <v>0.2</v>
      </c>
      <c r="M54" t="s">
        <v>39</v>
      </c>
    </row>
    <row r="55" spans="1:13" ht="15" customHeight="1" x14ac:dyDescent="0.25"/>
    <row r="56" spans="1:13" ht="15" customHeight="1" x14ac:dyDescent="0.3">
      <c r="G56" s="47" t="s">
        <v>87</v>
      </c>
      <c r="H56">
        <f>0.15*H54</f>
        <v>34285.714285714283</v>
      </c>
      <c r="I56" t="s">
        <v>30</v>
      </c>
    </row>
    <row r="57" spans="1:13" ht="15" customHeight="1" x14ac:dyDescent="0.25"/>
    <row r="58" spans="1:13" ht="15" customHeight="1" x14ac:dyDescent="0.25"/>
    <row r="59" spans="1:13" ht="15" customHeight="1" x14ac:dyDescent="0.25"/>
    <row r="60" spans="1:13" x14ac:dyDescent="0.25">
      <c r="A60" s="46" t="s">
        <v>55</v>
      </c>
    </row>
    <row r="71" spans="1:17" x14ac:dyDescent="0.25">
      <c r="P71" s="9" t="s">
        <v>58</v>
      </c>
      <c r="Q71" s="5">
        <f>'Caratteristiche Materiale'!N2/1000*100</f>
        <v>1.9</v>
      </c>
    </row>
    <row r="75" spans="1:17" x14ac:dyDescent="0.25">
      <c r="A75" s="46" t="s">
        <v>56</v>
      </c>
    </row>
    <row r="76" spans="1:17" x14ac:dyDescent="0.25">
      <c r="A76" s="46" t="s">
        <v>57</v>
      </c>
    </row>
    <row r="93" spans="19:20" x14ac:dyDescent="0.25">
      <c r="S93" s="53"/>
      <c r="T93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95"/>
  <sheetViews>
    <sheetView showGridLines="0" zoomScale="90" zoomScaleNormal="90" workbookViewId="0">
      <pane ySplit="3" topLeftCell="A4" activePane="bottomLeft" state="frozen"/>
      <selection pane="bottomLeft" activeCell="H46" sqref="H46"/>
    </sheetView>
  </sheetViews>
  <sheetFormatPr defaultRowHeight="15" x14ac:dyDescent="0.25"/>
  <cols>
    <col min="3" max="3" width="10.7109375" style="80" customWidth="1"/>
    <col min="4" max="4" width="10.7109375" style="93" customWidth="1"/>
    <col min="5" max="12" width="10.7109375" customWidth="1"/>
    <col min="13" max="14" width="12.7109375" customWidth="1"/>
    <col min="15" max="15" width="18.7109375" customWidth="1"/>
    <col min="16" max="17" width="10.7109375" customWidth="1"/>
    <col min="18" max="18" width="16.7109375" customWidth="1"/>
    <col min="19" max="19" width="20.7109375" customWidth="1"/>
    <col min="20" max="23" width="12.7109375" customWidth="1"/>
    <col min="24" max="24" width="20.7109375" customWidth="1"/>
  </cols>
  <sheetData>
    <row r="1" spans="1:24" s="95" customFormat="1" x14ac:dyDescent="0.25">
      <c r="A1" s="125" t="s">
        <v>46</v>
      </c>
      <c r="B1" s="125"/>
      <c r="C1" s="125"/>
      <c r="D1" s="94"/>
      <c r="E1" s="116" t="s">
        <v>53</v>
      </c>
      <c r="F1" s="118"/>
      <c r="G1" s="118"/>
      <c r="H1" s="118"/>
      <c r="I1" s="118"/>
      <c r="J1" s="117"/>
      <c r="K1" s="113" t="s">
        <v>45</v>
      </c>
      <c r="L1" s="119"/>
      <c r="M1" s="116" t="s">
        <v>44</v>
      </c>
      <c r="N1" s="118"/>
      <c r="O1" s="117"/>
      <c r="P1" s="116" t="s">
        <v>43</v>
      </c>
      <c r="Q1" s="118"/>
      <c r="R1" s="118"/>
      <c r="S1" s="117"/>
      <c r="T1" s="120" t="s">
        <v>42</v>
      </c>
      <c r="U1" s="121"/>
      <c r="V1" s="121"/>
      <c r="W1" s="121"/>
      <c r="X1" s="122"/>
    </row>
    <row r="2" spans="1:24" ht="18.75" x14ac:dyDescent="0.3">
      <c r="A2" s="23" t="s">
        <v>33</v>
      </c>
      <c r="B2" s="23" t="s">
        <v>37</v>
      </c>
      <c r="C2" s="123" t="s">
        <v>100</v>
      </c>
      <c r="D2" s="124"/>
      <c r="E2" s="12" t="s">
        <v>0</v>
      </c>
      <c r="F2" s="3" t="s">
        <v>1</v>
      </c>
      <c r="G2" s="3" t="s">
        <v>2</v>
      </c>
      <c r="H2" s="3" t="s">
        <v>3</v>
      </c>
      <c r="I2" s="3" t="s">
        <v>34</v>
      </c>
      <c r="J2" s="13" t="s">
        <v>35</v>
      </c>
      <c r="K2" s="25" t="s">
        <v>26</v>
      </c>
      <c r="L2" s="26" t="s">
        <v>25</v>
      </c>
      <c r="M2" s="41" t="s">
        <v>29</v>
      </c>
      <c r="N2" s="18" t="s">
        <v>41</v>
      </c>
      <c r="O2" s="13" t="s">
        <v>36</v>
      </c>
      <c r="P2" s="19" t="s">
        <v>38</v>
      </c>
      <c r="Q2" s="3" t="s">
        <v>5</v>
      </c>
      <c r="R2" s="3" t="s">
        <v>40</v>
      </c>
      <c r="S2" s="13" t="s">
        <v>36</v>
      </c>
      <c r="T2" s="33" t="s">
        <v>47</v>
      </c>
      <c r="U2" s="32" t="s">
        <v>48</v>
      </c>
      <c r="V2" s="32" t="s">
        <v>50</v>
      </c>
      <c r="W2" s="10" t="s">
        <v>51</v>
      </c>
      <c r="X2" s="13" t="s">
        <v>36</v>
      </c>
    </row>
    <row r="3" spans="1:24" x14ac:dyDescent="0.25">
      <c r="A3" s="24" t="s">
        <v>39</v>
      </c>
      <c r="B3" s="24" t="s">
        <v>39</v>
      </c>
      <c r="C3" s="70"/>
      <c r="D3" s="70"/>
      <c r="E3" s="14" t="s">
        <v>31</v>
      </c>
      <c r="F3" s="4" t="s">
        <v>31</v>
      </c>
      <c r="G3" s="4" t="s">
        <v>31</v>
      </c>
      <c r="H3" s="4" t="s">
        <v>32</v>
      </c>
      <c r="I3" s="4" t="s">
        <v>32</v>
      </c>
      <c r="J3" s="15" t="s">
        <v>32</v>
      </c>
      <c r="K3" s="27" t="s">
        <v>5</v>
      </c>
      <c r="L3" s="28" t="s">
        <v>5</v>
      </c>
      <c r="M3" s="42" t="s">
        <v>30</v>
      </c>
      <c r="N3" s="11" t="s">
        <v>32</v>
      </c>
      <c r="O3" s="15" t="s">
        <v>39</v>
      </c>
      <c r="P3" s="14" t="s">
        <v>39</v>
      </c>
      <c r="Q3" s="4" t="s">
        <v>39</v>
      </c>
      <c r="R3" s="4" t="s">
        <v>32</v>
      </c>
      <c r="S3" s="15" t="s">
        <v>39</v>
      </c>
      <c r="T3" s="14" t="s">
        <v>30</v>
      </c>
      <c r="U3" s="4" t="s">
        <v>30</v>
      </c>
      <c r="V3" s="4" t="s">
        <v>30</v>
      </c>
      <c r="W3" s="4" t="s">
        <v>31</v>
      </c>
      <c r="X3" s="15" t="s">
        <v>39</v>
      </c>
    </row>
    <row r="4" spans="1:24" ht="15.75" x14ac:dyDescent="0.25">
      <c r="A4" s="5" t="s">
        <v>111</v>
      </c>
      <c r="B4" s="5" t="s">
        <v>22</v>
      </c>
      <c r="C4" s="5" t="s">
        <v>92</v>
      </c>
      <c r="D4" s="5" t="s">
        <v>101</v>
      </c>
      <c r="E4" s="96">
        <v>-1137.7992000000002</v>
      </c>
      <c r="F4" s="96">
        <v>-235.34479999999999</v>
      </c>
      <c r="G4" s="96">
        <v>-18.049600000000002</v>
      </c>
      <c r="H4" s="96">
        <v>-10.153280000000001</v>
      </c>
      <c r="I4" s="96">
        <v>-15.697360000000002</v>
      </c>
      <c r="J4" s="96">
        <v>-161.77168</v>
      </c>
      <c r="K4" s="29">
        <f>VLOOKUP(B4,'Caratteristiche Maschi'!$A$4:$C$27,2,)</f>
        <v>0.8</v>
      </c>
      <c r="L4" s="30">
        <f>VLOOKUP(B4,'Caratteristiche Maschi'!$A$4:$C$27,3,)</f>
        <v>4</v>
      </c>
      <c r="M4" s="16">
        <f t="shared" ref="M4:M5" si="0">IF((E4/(K4*L4))&lt;=0,(E4/(K4*L4)),0)</f>
        <v>-355.56225000000001</v>
      </c>
      <c r="N4" s="22">
        <f>((MAXA(K4:L4)^2*MINA(K4:L4))*ABS(M4)/2)*(1-ABS(M4)/(0.85*'Caratteristiche Materiale'!$N$4))</f>
        <v>643.76602245297488</v>
      </c>
      <c r="O4" s="17" t="str">
        <f t="shared" ref="O4:O35" si="1">IF(N4&gt;=ABS((IF(A4="Y",I4,J4))), "verificato", "NON VERIFICATO")</f>
        <v>verificato</v>
      </c>
      <c r="P4" s="20">
        <f>ABS(M4)/(0.85*'Caratteristiche Materiale'!$N$4)</f>
        <v>0.71710033613445379</v>
      </c>
      <c r="Q4" s="21">
        <f>3*P4*(1-P4)</f>
        <v>0.60860233215092152</v>
      </c>
      <c r="R4" s="22">
        <f>0.85*'Caratteristiche Materiale'!$N$4*min!P4*(MINA(min!K4:L4))^2*MAXA(min!K4:L4)*(0.5-min!P4/2)</f>
        <v>128.75320449059498</v>
      </c>
      <c r="S4" s="17" t="str">
        <f t="shared" ref="S4:S35" si="2">IF(R4&gt;=ABS((IF(A4="Y",J4,I4))), "verificato", "NON VERIFICATO")</f>
        <v>verificato</v>
      </c>
      <c r="T4" s="38">
        <f t="shared" ref="T4:T5" si="3">ABS(F4)/(K4*L4)</f>
        <v>73.545249999999996</v>
      </c>
      <c r="U4" s="39">
        <f t="shared" ref="U4:U5" si="4">ABS(G4)/(K4*L4)</f>
        <v>5.6405000000000003</v>
      </c>
      <c r="V4" s="39">
        <f>'Caratteristiche Materiale'!$N$5*(1+ABS(min!M4)/(1.5*'Caratteristiche Materiale'!$N$5))^0.5</f>
        <v>51.819983543459806</v>
      </c>
      <c r="W4" s="39">
        <f t="shared" ref="W4:W5" si="5">V4*K4*L4</f>
        <v>165.8239473390714</v>
      </c>
      <c r="X4" s="40" t="str">
        <f t="shared" ref="X4:X35" si="6">IF(W4&gt;=ABS((IF(A4="Y",G4,F4))), "verificato", "NON VERIFICATO")</f>
        <v>NON VERIFICATO</v>
      </c>
    </row>
    <row r="5" spans="1:24" ht="15.75" x14ac:dyDescent="0.25">
      <c r="A5" s="5" t="s">
        <v>111</v>
      </c>
      <c r="B5" s="5" t="s">
        <v>22</v>
      </c>
      <c r="C5" s="5" t="s">
        <v>93</v>
      </c>
      <c r="D5" s="5" t="s">
        <v>101</v>
      </c>
      <c r="E5" s="96">
        <v>-1239.9816000000001</v>
      </c>
      <c r="F5" s="96">
        <v>-223.38720000000001</v>
      </c>
      <c r="G5" s="96">
        <v>-28.336000000000002</v>
      </c>
      <c r="H5" s="96">
        <v>-21.8292</v>
      </c>
      <c r="I5" s="96">
        <v>-36.777280000000005</v>
      </c>
      <c r="J5" s="96">
        <v>-31.243279999999999</v>
      </c>
      <c r="K5" s="29">
        <f>VLOOKUP(B5,'Caratteristiche Maschi'!$A$4:$C$27,2,)</f>
        <v>0.8</v>
      </c>
      <c r="L5" s="30">
        <f>VLOOKUP(B5,'Caratteristiche Maschi'!$A$4:$C$27,3,)</f>
        <v>4</v>
      </c>
      <c r="M5" s="16">
        <f t="shared" si="0"/>
        <v>-387.49425000000002</v>
      </c>
      <c r="N5" s="22">
        <f>((MAXA(K5:L5)^2*MINA(K5:L5))*ABS(M5)/2)*(1-ABS(M5)/(0.85*'Caratteristiche Materiale'!$N$4))</f>
        <v>541.8694583967731</v>
      </c>
      <c r="O5" s="17" t="str">
        <f t="shared" si="1"/>
        <v>verificato</v>
      </c>
      <c r="P5" s="20">
        <f>ABS(M5)/(0.85*'Caratteristiche Materiale'!$N$4)</f>
        <v>0.78150100840336134</v>
      </c>
      <c r="Q5" s="21">
        <f t="shared" ref="Q5" si="7">3*P5*(1-P5)</f>
        <v>0.51227154680367215</v>
      </c>
      <c r="R5" s="22">
        <f>0.85*'Caratteristiche Materiale'!$N$4*min!P5*(MINA(min!K5:L5))^2*MAXA(min!K5:L5)*(0.5-min!P5/2)</f>
        <v>108.37389167935464</v>
      </c>
      <c r="S5" s="17" t="str">
        <f t="shared" si="2"/>
        <v>verificato</v>
      </c>
      <c r="T5" s="16">
        <f t="shared" si="3"/>
        <v>69.808499999999995</v>
      </c>
      <c r="U5" s="22">
        <f t="shared" si="4"/>
        <v>8.8550000000000004</v>
      </c>
      <c r="V5" s="22">
        <f>'Caratteristiche Materiale'!$N$5*(1+ABS(min!M5)/(1.5*'Caratteristiche Materiale'!$N$5))^0.5</f>
        <v>53.999358278079981</v>
      </c>
      <c r="W5" s="22">
        <f t="shared" si="5"/>
        <v>172.79794648985595</v>
      </c>
      <c r="X5" s="17" t="str">
        <f t="shared" si="6"/>
        <v>NON VERIFICATO</v>
      </c>
    </row>
    <row r="6" spans="1:24" ht="15.75" x14ac:dyDescent="0.25">
      <c r="A6" s="5" t="s">
        <v>111</v>
      </c>
      <c r="B6" s="5" t="s">
        <v>22</v>
      </c>
      <c r="C6" s="5" t="s">
        <v>94</v>
      </c>
      <c r="D6" s="5" t="s">
        <v>101</v>
      </c>
      <c r="E6" s="96">
        <v>-1137.7992000000002</v>
      </c>
      <c r="F6" s="96">
        <v>-235.34479999999999</v>
      </c>
      <c r="G6" s="96">
        <v>-18.049600000000002</v>
      </c>
      <c r="H6" s="96">
        <v>-10.153280000000001</v>
      </c>
      <c r="I6" s="96">
        <v>-15.697360000000002</v>
      </c>
      <c r="J6" s="96">
        <v>-161.77168</v>
      </c>
      <c r="K6" s="29">
        <f>VLOOKUP(B6,'Caratteristiche Maschi'!$A$4:$C$27,2,)</f>
        <v>0.8</v>
      </c>
      <c r="L6" s="30">
        <f>VLOOKUP(B6,'Caratteristiche Maschi'!$A$4:$C$27,3,)</f>
        <v>4</v>
      </c>
      <c r="M6" s="16">
        <f t="shared" ref="M6:M69" si="8">IF((E6/(K6*L6))&lt;=0,(E6/(K6*L6)),0)</f>
        <v>-355.56225000000001</v>
      </c>
      <c r="N6" s="22">
        <f>((MAXA(K6:L6)^2*MINA(K6:L6))*ABS(M6)/2)*(1-ABS(M6)/(0.85*'Caratteristiche Materiale'!$N$4))</f>
        <v>643.76602245297488</v>
      </c>
      <c r="O6" s="17" t="str">
        <f t="shared" si="1"/>
        <v>verificato</v>
      </c>
      <c r="P6" s="20">
        <f>ABS(M6)/(0.85*'Caratteristiche Materiale'!$N$4)</f>
        <v>0.71710033613445379</v>
      </c>
      <c r="Q6" s="21">
        <f t="shared" ref="Q6:Q69" si="9">3*P6*(1-P6)</f>
        <v>0.60860233215092152</v>
      </c>
      <c r="R6" s="22">
        <f>0.85*'Caratteristiche Materiale'!$N$4*min!P6*(MINA(min!K6:L6))^2*MAXA(min!K6:L6)*(0.5-min!P6/2)</f>
        <v>128.75320449059498</v>
      </c>
      <c r="S6" s="17" t="str">
        <f t="shared" si="2"/>
        <v>verificato</v>
      </c>
      <c r="T6" s="16">
        <f t="shared" ref="T6:T69" si="10">ABS(F6)/(K6*L6)</f>
        <v>73.545249999999996</v>
      </c>
      <c r="U6" s="22">
        <f t="shared" ref="U6:U69" si="11">ABS(G6)/(K6*L6)</f>
        <v>5.6405000000000003</v>
      </c>
      <c r="V6" s="22">
        <f>'Caratteristiche Materiale'!$N$5*(1+ABS(min!M6)/(1.5*'Caratteristiche Materiale'!$N$5))^0.5</f>
        <v>51.819983543459806</v>
      </c>
      <c r="W6" s="22">
        <f t="shared" ref="W6:W69" si="12">V6*K6*L6</f>
        <v>165.8239473390714</v>
      </c>
      <c r="X6" s="17" t="str">
        <f t="shared" si="6"/>
        <v>NON VERIFICATO</v>
      </c>
    </row>
    <row r="7" spans="1:24" ht="15.75" x14ac:dyDescent="0.25">
      <c r="A7" s="5" t="s">
        <v>111</v>
      </c>
      <c r="B7" s="5" t="s">
        <v>22</v>
      </c>
      <c r="C7" s="5" t="s">
        <v>95</v>
      </c>
      <c r="D7" s="5" t="s">
        <v>101</v>
      </c>
      <c r="E7" s="96">
        <v>-1137.7992000000002</v>
      </c>
      <c r="F7" s="96">
        <v>-235.34479999999999</v>
      </c>
      <c r="G7" s="96">
        <v>-18.049600000000002</v>
      </c>
      <c r="H7" s="96">
        <v>-10.153280000000001</v>
      </c>
      <c r="I7" s="96">
        <v>-15.697360000000002</v>
      </c>
      <c r="J7" s="96">
        <v>-161.77168</v>
      </c>
      <c r="K7" s="29">
        <f>VLOOKUP(B7,'Caratteristiche Maschi'!$A$4:$C$27,2,)</f>
        <v>0.8</v>
      </c>
      <c r="L7" s="30">
        <f>VLOOKUP(B7,'Caratteristiche Maschi'!$A$4:$C$27,3,)</f>
        <v>4</v>
      </c>
      <c r="M7" s="16">
        <f t="shared" si="8"/>
        <v>-355.56225000000001</v>
      </c>
      <c r="N7" s="22">
        <f>((MAXA(K7:L7)^2*MINA(K7:L7))*ABS(M7)/2)*(1-ABS(M7)/(0.85*'Caratteristiche Materiale'!$N$4))</f>
        <v>643.76602245297488</v>
      </c>
      <c r="O7" s="17" t="str">
        <f t="shared" si="1"/>
        <v>verificato</v>
      </c>
      <c r="P7" s="20">
        <f>ABS(M7)/(0.85*'Caratteristiche Materiale'!$N$4)</f>
        <v>0.71710033613445379</v>
      </c>
      <c r="Q7" s="21">
        <f t="shared" si="9"/>
        <v>0.60860233215092152</v>
      </c>
      <c r="R7" s="22">
        <f>0.85*'Caratteristiche Materiale'!$N$4*min!P7*(MINA(min!K7:L7))^2*MAXA(min!K7:L7)*(0.5-min!P7/2)</f>
        <v>128.75320449059498</v>
      </c>
      <c r="S7" s="17" t="str">
        <f t="shared" si="2"/>
        <v>verificato</v>
      </c>
      <c r="T7" s="16">
        <f t="shared" si="10"/>
        <v>73.545249999999996</v>
      </c>
      <c r="U7" s="22">
        <f t="shared" si="11"/>
        <v>5.6405000000000003</v>
      </c>
      <c r="V7" s="22">
        <f>'Caratteristiche Materiale'!$N$5*(1+ABS(min!M7)/(1.5*'Caratteristiche Materiale'!$N$5))^0.5</f>
        <v>51.819983543459806</v>
      </c>
      <c r="W7" s="22">
        <f t="shared" si="12"/>
        <v>165.8239473390714</v>
      </c>
      <c r="X7" s="17" t="str">
        <f t="shared" si="6"/>
        <v>NON VERIFICATO</v>
      </c>
    </row>
    <row r="8" spans="1:24" ht="15.75" x14ac:dyDescent="0.25">
      <c r="A8" s="5" t="s">
        <v>111</v>
      </c>
      <c r="B8" s="5" t="s">
        <v>22</v>
      </c>
      <c r="C8" s="5" t="s">
        <v>96</v>
      </c>
      <c r="D8" s="5" t="s">
        <v>101</v>
      </c>
      <c r="E8" s="96">
        <v>-1137.7992000000002</v>
      </c>
      <c r="F8" s="96">
        <v>-235.34479999999999</v>
      </c>
      <c r="G8" s="96">
        <v>-18.049600000000002</v>
      </c>
      <c r="H8" s="96">
        <v>-10.153280000000001</v>
      </c>
      <c r="I8" s="96">
        <v>-15.697360000000002</v>
      </c>
      <c r="J8" s="96">
        <v>-161.77168</v>
      </c>
      <c r="K8" s="29">
        <f>VLOOKUP(B8,'Caratteristiche Maschi'!$A$4:$C$27,2,)</f>
        <v>0.8</v>
      </c>
      <c r="L8" s="30">
        <f>VLOOKUP(B8,'Caratteristiche Maschi'!$A$4:$C$27,3,)</f>
        <v>4</v>
      </c>
      <c r="M8" s="16">
        <f t="shared" si="8"/>
        <v>-355.56225000000001</v>
      </c>
      <c r="N8" s="22">
        <f>((MAXA(K8:L8)^2*MINA(K8:L8))*ABS(M8)/2)*(1-ABS(M8)/(0.85*'Caratteristiche Materiale'!$N$4))</f>
        <v>643.76602245297488</v>
      </c>
      <c r="O8" s="17" t="str">
        <f t="shared" si="1"/>
        <v>verificato</v>
      </c>
      <c r="P8" s="20">
        <f>ABS(M8)/(0.85*'Caratteristiche Materiale'!$N$4)</f>
        <v>0.71710033613445379</v>
      </c>
      <c r="Q8" s="21">
        <f t="shared" si="9"/>
        <v>0.60860233215092152</v>
      </c>
      <c r="R8" s="22">
        <f>0.85*'Caratteristiche Materiale'!$N$4*min!P8*(MINA(min!K8:L8))^2*MAXA(min!K8:L8)*(0.5-min!P8/2)</f>
        <v>128.75320449059498</v>
      </c>
      <c r="S8" s="17" t="str">
        <f t="shared" si="2"/>
        <v>verificato</v>
      </c>
      <c r="T8" s="16">
        <f t="shared" si="10"/>
        <v>73.545249999999996</v>
      </c>
      <c r="U8" s="22">
        <f t="shared" si="11"/>
        <v>5.6405000000000003</v>
      </c>
      <c r="V8" s="22">
        <f>'Caratteristiche Materiale'!$N$5*(1+ABS(min!M8)/(1.5*'Caratteristiche Materiale'!$N$5))^0.5</f>
        <v>51.819983543459806</v>
      </c>
      <c r="W8" s="22">
        <f t="shared" si="12"/>
        <v>165.8239473390714</v>
      </c>
      <c r="X8" s="17" t="str">
        <f t="shared" si="6"/>
        <v>NON VERIFICATO</v>
      </c>
    </row>
    <row r="9" spans="1:24" ht="15.75" x14ac:dyDescent="0.25">
      <c r="A9" s="5" t="s">
        <v>111</v>
      </c>
      <c r="B9" s="5" t="s">
        <v>22</v>
      </c>
      <c r="C9" s="5" t="s">
        <v>97</v>
      </c>
      <c r="D9" s="5" t="s">
        <v>101</v>
      </c>
      <c r="E9" s="96">
        <v>-1239.9816000000001</v>
      </c>
      <c r="F9" s="96">
        <v>-223.38720000000001</v>
      </c>
      <c r="G9" s="96">
        <v>-28.336000000000002</v>
      </c>
      <c r="H9" s="96">
        <v>-21.8292</v>
      </c>
      <c r="I9" s="96">
        <v>-36.777280000000005</v>
      </c>
      <c r="J9" s="96">
        <v>-31.243279999999999</v>
      </c>
      <c r="K9" s="29">
        <f>VLOOKUP(B9,'Caratteristiche Maschi'!$A$4:$C$27,2,)</f>
        <v>0.8</v>
      </c>
      <c r="L9" s="30">
        <f>VLOOKUP(B9,'Caratteristiche Maschi'!$A$4:$C$27,3,)</f>
        <v>4</v>
      </c>
      <c r="M9" s="16">
        <f t="shared" si="8"/>
        <v>-387.49425000000002</v>
      </c>
      <c r="N9" s="22">
        <f>((MAXA(K9:L9)^2*MINA(K9:L9))*ABS(M9)/2)*(1-ABS(M9)/(0.85*'Caratteristiche Materiale'!$N$4))</f>
        <v>541.8694583967731</v>
      </c>
      <c r="O9" s="17" t="str">
        <f t="shared" si="1"/>
        <v>verificato</v>
      </c>
      <c r="P9" s="20">
        <f>ABS(M9)/(0.85*'Caratteristiche Materiale'!$N$4)</f>
        <v>0.78150100840336134</v>
      </c>
      <c r="Q9" s="21">
        <f t="shared" si="9"/>
        <v>0.51227154680367215</v>
      </c>
      <c r="R9" s="22">
        <f>0.85*'Caratteristiche Materiale'!$N$4*min!P9*(MINA(min!K9:L9))^2*MAXA(min!K9:L9)*(0.5-min!P9/2)</f>
        <v>108.37389167935464</v>
      </c>
      <c r="S9" s="17" t="str">
        <f t="shared" si="2"/>
        <v>verificato</v>
      </c>
      <c r="T9" s="16">
        <f t="shared" si="10"/>
        <v>69.808499999999995</v>
      </c>
      <c r="U9" s="22">
        <f t="shared" si="11"/>
        <v>8.8550000000000004</v>
      </c>
      <c r="V9" s="22">
        <f>'Caratteristiche Materiale'!$N$5*(1+ABS(min!M9)/(1.5*'Caratteristiche Materiale'!$N$5))^0.5</f>
        <v>53.999358278079981</v>
      </c>
      <c r="W9" s="22">
        <f t="shared" si="12"/>
        <v>172.79794648985595</v>
      </c>
      <c r="X9" s="17" t="str">
        <f t="shared" si="6"/>
        <v>NON VERIFICATO</v>
      </c>
    </row>
    <row r="10" spans="1:24" ht="15.75" x14ac:dyDescent="0.25">
      <c r="A10" s="5" t="s">
        <v>111</v>
      </c>
      <c r="B10" s="5" t="s">
        <v>22</v>
      </c>
      <c r="C10" s="5" t="s">
        <v>98</v>
      </c>
      <c r="D10" s="5" t="s">
        <v>101</v>
      </c>
      <c r="E10" s="96">
        <v>-1239.9816000000001</v>
      </c>
      <c r="F10" s="96">
        <v>-223.38720000000001</v>
      </c>
      <c r="G10" s="96">
        <v>-28.336000000000002</v>
      </c>
      <c r="H10" s="96">
        <v>-21.8292</v>
      </c>
      <c r="I10" s="96">
        <v>-36.777280000000005</v>
      </c>
      <c r="J10" s="96">
        <v>-31.243279999999999</v>
      </c>
      <c r="K10" s="29">
        <f>VLOOKUP(B10,'Caratteristiche Maschi'!$A$4:$C$27,2,)</f>
        <v>0.8</v>
      </c>
      <c r="L10" s="30">
        <f>VLOOKUP(B10,'Caratteristiche Maschi'!$A$4:$C$27,3,)</f>
        <v>4</v>
      </c>
      <c r="M10" s="16">
        <f t="shared" si="8"/>
        <v>-387.49425000000002</v>
      </c>
      <c r="N10" s="22">
        <f>((MAXA(K10:L10)^2*MINA(K10:L10))*ABS(M10)/2)*(1-ABS(M10)/(0.85*'Caratteristiche Materiale'!$N$4))</f>
        <v>541.8694583967731</v>
      </c>
      <c r="O10" s="17" t="str">
        <f t="shared" si="1"/>
        <v>verificato</v>
      </c>
      <c r="P10" s="20">
        <f>ABS(M10)/(0.85*'Caratteristiche Materiale'!$N$4)</f>
        <v>0.78150100840336134</v>
      </c>
      <c r="Q10" s="21">
        <f t="shared" si="9"/>
        <v>0.51227154680367215</v>
      </c>
      <c r="R10" s="22">
        <f>0.85*'Caratteristiche Materiale'!$N$4*min!P10*(MINA(min!K10:L10))^2*MAXA(min!K10:L10)*(0.5-min!P10/2)</f>
        <v>108.37389167935464</v>
      </c>
      <c r="S10" s="17" t="str">
        <f t="shared" si="2"/>
        <v>verificato</v>
      </c>
      <c r="T10" s="16">
        <f t="shared" si="10"/>
        <v>69.808499999999995</v>
      </c>
      <c r="U10" s="22">
        <f t="shared" si="11"/>
        <v>8.8550000000000004</v>
      </c>
      <c r="V10" s="22">
        <f>'Caratteristiche Materiale'!$N$5*(1+ABS(min!M10)/(1.5*'Caratteristiche Materiale'!$N$5))^0.5</f>
        <v>53.999358278079981</v>
      </c>
      <c r="W10" s="22">
        <f t="shared" si="12"/>
        <v>172.79794648985595</v>
      </c>
      <c r="X10" s="17" t="str">
        <f t="shared" si="6"/>
        <v>NON VERIFICATO</v>
      </c>
    </row>
    <row r="11" spans="1:24" ht="15.75" x14ac:dyDescent="0.25">
      <c r="A11" s="5" t="s">
        <v>111</v>
      </c>
      <c r="B11" s="5" t="s">
        <v>22</v>
      </c>
      <c r="C11" s="5" t="s">
        <v>99</v>
      </c>
      <c r="D11" s="5" t="s">
        <v>101</v>
      </c>
      <c r="E11" s="96">
        <v>-1239.9816000000001</v>
      </c>
      <c r="F11" s="96">
        <v>-223.38720000000001</v>
      </c>
      <c r="G11" s="96">
        <v>-28.336000000000002</v>
      </c>
      <c r="H11" s="96">
        <v>-21.8292</v>
      </c>
      <c r="I11" s="96">
        <v>-36.777280000000005</v>
      </c>
      <c r="J11" s="96">
        <v>-31.243279999999999</v>
      </c>
      <c r="K11" s="29">
        <f>VLOOKUP(B11,'Caratteristiche Maschi'!$A$4:$C$27,2,)</f>
        <v>0.8</v>
      </c>
      <c r="L11" s="30">
        <f>VLOOKUP(B11,'Caratteristiche Maschi'!$A$4:$C$27,3,)</f>
        <v>4</v>
      </c>
      <c r="M11" s="16">
        <f t="shared" si="8"/>
        <v>-387.49425000000002</v>
      </c>
      <c r="N11" s="22">
        <f>((MAXA(K11:L11)^2*MINA(K11:L11))*ABS(M11)/2)*(1-ABS(M11)/(0.85*'Caratteristiche Materiale'!$N$4))</f>
        <v>541.8694583967731</v>
      </c>
      <c r="O11" s="17" t="str">
        <f t="shared" si="1"/>
        <v>verificato</v>
      </c>
      <c r="P11" s="20">
        <f>ABS(M11)/(0.85*'Caratteristiche Materiale'!$N$4)</f>
        <v>0.78150100840336134</v>
      </c>
      <c r="Q11" s="21">
        <f t="shared" si="9"/>
        <v>0.51227154680367215</v>
      </c>
      <c r="R11" s="22">
        <f>0.85*'Caratteristiche Materiale'!$N$4*min!P11*(MINA(min!K11:L11))^2*MAXA(min!K11:L11)*(0.5-min!P11/2)</f>
        <v>108.37389167935464</v>
      </c>
      <c r="S11" s="17" t="str">
        <f t="shared" si="2"/>
        <v>verificato</v>
      </c>
      <c r="T11" s="16">
        <f t="shared" si="10"/>
        <v>69.808499999999995</v>
      </c>
      <c r="U11" s="22">
        <f t="shared" si="11"/>
        <v>8.8550000000000004</v>
      </c>
      <c r="V11" s="22">
        <f>'Caratteristiche Materiale'!$N$5*(1+ABS(min!M11)/(1.5*'Caratteristiche Materiale'!$N$5))^0.5</f>
        <v>53.999358278079981</v>
      </c>
      <c r="W11" s="22">
        <f t="shared" si="12"/>
        <v>172.79794648985595</v>
      </c>
      <c r="X11" s="17" t="str">
        <f t="shared" si="6"/>
        <v>NON VERIFICATO</v>
      </c>
    </row>
    <row r="12" spans="1:24" ht="15.75" x14ac:dyDescent="0.25">
      <c r="A12" s="5" t="s">
        <v>111</v>
      </c>
      <c r="B12" s="5" t="s">
        <v>7</v>
      </c>
      <c r="C12" s="5" t="s">
        <v>92</v>
      </c>
      <c r="D12" s="5" t="s">
        <v>101</v>
      </c>
      <c r="E12" s="96">
        <v>-998.29520000000002</v>
      </c>
      <c r="F12" s="96">
        <v>-213.32</v>
      </c>
      <c r="G12" s="96">
        <v>-11.204800000000001</v>
      </c>
      <c r="H12" s="96">
        <v>-11.80672</v>
      </c>
      <c r="I12" s="96">
        <v>-2.5664800000000003</v>
      </c>
      <c r="J12" s="96">
        <v>-589.61264000000006</v>
      </c>
      <c r="K12" s="29">
        <f>VLOOKUP(B12,'Caratteristiche Maschi'!$A$4:$C$27,2,)</f>
        <v>0.8</v>
      </c>
      <c r="L12" s="30">
        <f>VLOOKUP(B12,'Caratteristiche Maschi'!$A$4:$C$27,3,)</f>
        <v>3.4</v>
      </c>
      <c r="M12" s="16">
        <f t="shared" si="8"/>
        <v>-367.02029411764704</v>
      </c>
      <c r="N12" s="22">
        <f>((MAXA(K12:L12)^2*MINA(K12:L12))*ABS(M12)/2)*(1-ABS(M12)/(0.85*'Caratteristiche Materiale'!$N$4))</f>
        <v>440.89178998776475</v>
      </c>
      <c r="O12" s="17" t="str">
        <f t="shared" si="1"/>
        <v>NON VERIFICATO</v>
      </c>
      <c r="P12" s="20">
        <f>ABS(M12)/(0.85*'Caratteristiche Materiale'!$N$4)</f>
        <v>0.74020899653979233</v>
      </c>
      <c r="Q12" s="21">
        <f t="shared" si="9"/>
        <v>0.57689891394403803</v>
      </c>
      <c r="R12" s="22">
        <f>0.85*'Caratteristiche Materiale'!$N$4*min!P12*(MINA(min!K12:L12))^2*MAXA(min!K12:L12)*(0.5-min!P12/2)</f>
        <v>103.73924470300351</v>
      </c>
      <c r="S12" s="17" t="str">
        <f t="shared" si="2"/>
        <v>verificato</v>
      </c>
      <c r="T12" s="16">
        <f t="shared" si="10"/>
        <v>78.42647058823529</v>
      </c>
      <c r="U12" s="22">
        <f t="shared" si="11"/>
        <v>4.1194117647058821</v>
      </c>
      <c r="V12" s="22">
        <f>'Caratteristiche Materiale'!$N$5*(1+ABS(min!M12)/(1.5*'Caratteristiche Materiale'!$N$5))^0.5</f>
        <v>52.612386709729464</v>
      </c>
      <c r="W12" s="22">
        <f t="shared" si="12"/>
        <v>143.10569185046415</v>
      </c>
      <c r="X12" s="17" t="str">
        <f t="shared" si="6"/>
        <v>NON VERIFICATO</v>
      </c>
    </row>
    <row r="13" spans="1:24" ht="15.75" x14ac:dyDescent="0.25">
      <c r="A13" s="5" t="s">
        <v>111</v>
      </c>
      <c r="B13" s="5" t="s">
        <v>7</v>
      </c>
      <c r="C13" s="5" t="s">
        <v>93</v>
      </c>
      <c r="D13" s="5" t="s">
        <v>101</v>
      </c>
      <c r="E13" s="96">
        <v>-974.5304000000001</v>
      </c>
      <c r="F13" s="96">
        <v>-146.87039999999999</v>
      </c>
      <c r="G13" s="96">
        <v>-21.2136</v>
      </c>
      <c r="H13" s="96">
        <v>-11.943519999999999</v>
      </c>
      <c r="I13" s="96">
        <v>-12.805840000000002</v>
      </c>
      <c r="J13" s="96">
        <v>-381.81855999999999</v>
      </c>
      <c r="K13" s="29">
        <f>VLOOKUP(B13,'Caratteristiche Maschi'!$A$4:$C$27,2,)</f>
        <v>0.8</v>
      </c>
      <c r="L13" s="30">
        <f>VLOOKUP(B13,'Caratteristiche Maschi'!$A$4:$C$27,3,)</f>
        <v>3.4</v>
      </c>
      <c r="M13" s="16">
        <f t="shared" si="8"/>
        <v>-358.28323529411767</v>
      </c>
      <c r="N13" s="22">
        <f>((MAXA(K13:L13)^2*MINA(K13:L13))*ABS(M13)/2)*(1-ABS(M13)/(0.85*'Caratteristiche Materiale'!$N$4))</f>
        <v>459.5888642132436</v>
      </c>
      <c r="O13" s="17" t="str">
        <f t="shared" si="1"/>
        <v>verificato</v>
      </c>
      <c r="P13" s="20">
        <f>ABS(M13)/(0.85*'Caratteristiche Materiale'!$N$4)</f>
        <v>0.72258803756796841</v>
      </c>
      <c r="Q13" s="21">
        <f t="shared" si="9"/>
        <v>0.60136369659492206</v>
      </c>
      <c r="R13" s="22">
        <f>0.85*'Caratteristiche Materiale'!$N$4*min!P13*(MINA(min!K13:L13))^2*MAXA(min!K13:L13)*(0.5-min!P13/2)</f>
        <v>108.13855628546912</v>
      </c>
      <c r="S13" s="17" t="str">
        <f t="shared" si="2"/>
        <v>verificato</v>
      </c>
      <c r="T13" s="16">
        <f t="shared" si="10"/>
        <v>53.996470588235283</v>
      </c>
      <c r="U13" s="22">
        <f t="shared" si="11"/>
        <v>7.7991176470588224</v>
      </c>
      <c r="V13" s="22">
        <f>'Caratteristiche Materiale'!$N$5*(1+ABS(min!M13)/(1.5*'Caratteristiche Materiale'!$N$5))^0.5</f>
        <v>52.009251627974436</v>
      </c>
      <c r="W13" s="22">
        <f t="shared" si="12"/>
        <v>141.46516442809047</v>
      </c>
      <c r="X13" s="17" t="str">
        <f t="shared" si="6"/>
        <v>NON VERIFICATO</v>
      </c>
    </row>
    <row r="14" spans="1:24" ht="15.75" x14ac:dyDescent="0.25">
      <c r="A14" s="5" t="s">
        <v>111</v>
      </c>
      <c r="B14" s="5" t="s">
        <v>7</v>
      </c>
      <c r="C14" s="5" t="s">
        <v>94</v>
      </c>
      <c r="D14" s="5" t="s">
        <v>101</v>
      </c>
      <c r="E14" s="96">
        <v>-998.29520000000002</v>
      </c>
      <c r="F14" s="96">
        <v>-213.32</v>
      </c>
      <c r="G14" s="96">
        <v>-11.204800000000001</v>
      </c>
      <c r="H14" s="96">
        <v>-11.80672</v>
      </c>
      <c r="I14" s="96">
        <v>-2.5664800000000003</v>
      </c>
      <c r="J14" s="96">
        <v>-589.61264000000006</v>
      </c>
      <c r="K14" s="29">
        <f>VLOOKUP(B14,'Caratteristiche Maschi'!$A$4:$C$27,2,)</f>
        <v>0.8</v>
      </c>
      <c r="L14" s="30">
        <f>VLOOKUP(B14,'Caratteristiche Maschi'!$A$4:$C$27,3,)</f>
        <v>3.4</v>
      </c>
      <c r="M14" s="16">
        <f t="shared" si="8"/>
        <v>-367.02029411764704</v>
      </c>
      <c r="N14" s="22">
        <f>((MAXA(K14:L14)^2*MINA(K14:L14))*ABS(M14)/2)*(1-ABS(M14)/(0.85*'Caratteristiche Materiale'!$N$4))</f>
        <v>440.89178998776475</v>
      </c>
      <c r="O14" s="17" t="str">
        <f t="shared" si="1"/>
        <v>NON VERIFICATO</v>
      </c>
      <c r="P14" s="20">
        <f>ABS(M14)/(0.85*'Caratteristiche Materiale'!$N$4)</f>
        <v>0.74020899653979233</v>
      </c>
      <c r="Q14" s="21">
        <f t="shared" si="9"/>
        <v>0.57689891394403803</v>
      </c>
      <c r="R14" s="22">
        <f>0.85*'Caratteristiche Materiale'!$N$4*min!P14*(MINA(min!K14:L14))^2*MAXA(min!K14:L14)*(0.5-min!P14/2)</f>
        <v>103.73924470300351</v>
      </c>
      <c r="S14" s="17" t="str">
        <f t="shared" si="2"/>
        <v>verificato</v>
      </c>
      <c r="T14" s="16">
        <f t="shared" si="10"/>
        <v>78.42647058823529</v>
      </c>
      <c r="U14" s="22">
        <f t="shared" si="11"/>
        <v>4.1194117647058821</v>
      </c>
      <c r="V14" s="22">
        <f>'Caratteristiche Materiale'!$N$5*(1+ABS(min!M14)/(1.5*'Caratteristiche Materiale'!$N$5))^0.5</f>
        <v>52.612386709729464</v>
      </c>
      <c r="W14" s="22">
        <f t="shared" si="12"/>
        <v>143.10569185046415</v>
      </c>
      <c r="X14" s="17" t="str">
        <f t="shared" si="6"/>
        <v>NON VERIFICATO</v>
      </c>
    </row>
    <row r="15" spans="1:24" ht="15.75" x14ac:dyDescent="0.25">
      <c r="A15" s="5" t="s">
        <v>111</v>
      </c>
      <c r="B15" s="5" t="s">
        <v>7</v>
      </c>
      <c r="C15" s="5" t="s">
        <v>95</v>
      </c>
      <c r="D15" s="5" t="s">
        <v>101</v>
      </c>
      <c r="E15" s="96">
        <v>-998.29520000000002</v>
      </c>
      <c r="F15" s="96">
        <v>-213.32</v>
      </c>
      <c r="G15" s="96">
        <v>-11.204800000000001</v>
      </c>
      <c r="H15" s="96">
        <v>-11.80672</v>
      </c>
      <c r="I15" s="96">
        <v>-2.5664800000000003</v>
      </c>
      <c r="J15" s="96">
        <v>-589.61264000000006</v>
      </c>
      <c r="K15" s="29">
        <f>VLOOKUP(B15,'Caratteristiche Maschi'!$A$4:$C$27,2,)</f>
        <v>0.8</v>
      </c>
      <c r="L15" s="30">
        <f>VLOOKUP(B15,'Caratteristiche Maschi'!$A$4:$C$27,3,)</f>
        <v>3.4</v>
      </c>
      <c r="M15" s="16">
        <f t="shared" si="8"/>
        <v>-367.02029411764704</v>
      </c>
      <c r="N15" s="22">
        <f>((MAXA(K15:L15)^2*MINA(K15:L15))*ABS(M15)/2)*(1-ABS(M15)/(0.85*'Caratteristiche Materiale'!$N$4))</f>
        <v>440.89178998776475</v>
      </c>
      <c r="O15" s="17" t="str">
        <f t="shared" si="1"/>
        <v>NON VERIFICATO</v>
      </c>
      <c r="P15" s="20">
        <f>ABS(M15)/(0.85*'Caratteristiche Materiale'!$N$4)</f>
        <v>0.74020899653979233</v>
      </c>
      <c r="Q15" s="21">
        <f t="shared" si="9"/>
        <v>0.57689891394403803</v>
      </c>
      <c r="R15" s="22">
        <f>0.85*'Caratteristiche Materiale'!$N$4*min!P15*(MINA(min!K15:L15))^2*MAXA(min!K15:L15)*(0.5-min!P15/2)</f>
        <v>103.73924470300351</v>
      </c>
      <c r="S15" s="17" t="str">
        <f t="shared" si="2"/>
        <v>verificato</v>
      </c>
      <c r="T15" s="16">
        <f t="shared" si="10"/>
        <v>78.42647058823529</v>
      </c>
      <c r="U15" s="22">
        <f t="shared" si="11"/>
        <v>4.1194117647058821</v>
      </c>
      <c r="V15" s="22">
        <f>'Caratteristiche Materiale'!$N$5*(1+ABS(min!M15)/(1.5*'Caratteristiche Materiale'!$N$5))^0.5</f>
        <v>52.612386709729464</v>
      </c>
      <c r="W15" s="22">
        <f t="shared" si="12"/>
        <v>143.10569185046415</v>
      </c>
      <c r="X15" s="17" t="str">
        <f t="shared" si="6"/>
        <v>NON VERIFICATO</v>
      </c>
    </row>
    <row r="16" spans="1:24" ht="15.75" x14ac:dyDescent="0.25">
      <c r="A16" s="5" t="s">
        <v>111</v>
      </c>
      <c r="B16" s="5" t="s">
        <v>7</v>
      </c>
      <c r="C16" s="5" t="s">
        <v>96</v>
      </c>
      <c r="D16" s="5" t="s">
        <v>101</v>
      </c>
      <c r="E16" s="96">
        <v>-998.29520000000002</v>
      </c>
      <c r="F16" s="96">
        <v>-213.32</v>
      </c>
      <c r="G16" s="96">
        <v>-11.204800000000001</v>
      </c>
      <c r="H16" s="96">
        <v>-11.80672</v>
      </c>
      <c r="I16" s="96">
        <v>-2.5664800000000003</v>
      </c>
      <c r="J16" s="96">
        <v>-589.61264000000006</v>
      </c>
      <c r="K16" s="29">
        <f>VLOOKUP(B16,'Caratteristiche Maschi'!$A$4:$C$27,2,)</f>
        <v>0.8</v>
      </c>
      <c r="L16" s="30">
        <f>VLOOKUP(B16,'Caratteristiche Maschi'!$A$4:$C$27,3,)</f>
        <v>3.4</v>
      </c>
      <c r="M16" s="16">
        <f t="shared" si="8"/>
        <v>-367.02029411764704</v>
      </c>
      <c r="N16" s="22">
        <f>((MAXA(K16:L16)^2*MINA(K16:L16))*ABS(M16)/2)*(1-ABS(M16)/(0.85*'Caratteristiche Materiale'!$N$4))</f>
        <v>440.89178998776475</v>
      </c>
      <c r="O16" s="17" t="str">
        <f t="shared" si="1"/>
        <v>NON VERIFICATO</v>
      </c>
      <c r="P16" s="20">
        <f>ABS(M16)/(0.85*'Caratteristiche Materiale'!$N$4)</f>
        <v>0.74020899653979233</v>
      </c>
      <c r="Q16" s="21">
        <f t="shared" si="9"/>
        <v>0.57689891394403803</v>
      </c>
      <c r="R16" s="22">
        <f>0.85*'Caratteristiche Materiale'!$N$4*min!P16*(MINA(min!K16:L16))^2*MAXA(min!K16:L16)*(0.5-min!P16/2)</f>
        <v>103.73924470300351</v>
      </c>
      <c r="S16" s="17" t="str">
        <f t="shared" si="2"/>
        <v>verificato</v>
      </c>
      <c r="T16" s="16">
        <f t="shared" si="10"/>
        <v>78.42647058823529</v>
      </c>
      <c r="U16" s="22">
        <f t="shared" si="11"/>
        <v>4.1194117647058821</v>
      </c>
      <c r="V16" s="22">
        <f>'Caratteristiche Materiale'!$N$5*(1+ABS(min!M16)/(1.5*'Caratteristiche Materiale'!$N$5))^0.5</f>
        <v>52.612386709729464</v>
      </c>
      <c r="W16" s="22">
        <f t="shared" si="12"/>
        <v>143.10569185046415</v>
      </c>
      <c r="X16" s="17" t="str">
        <f t="shared" si="6"/>
        <v>NON VERIFICATO</v>
      </c>
    </row>
    <row r="17" spans="1:24" ht="15.75" x14ac:dyDescent="0.25">
      <c r="A17" s="5" t="s">
        <v>111</v>
      </c>
      <c r="B17" s="5" t="s">
        <v>7</v>
      </c>
      <c r="C17" s="5" t="s">
        <v>97</v>
      </c>
      <c r="D17" s="5" t="s">
        <v>101</v>
      </c>
      <c r="E17" s="96">
        <v>-974.5304000000001</v>
      </c>
      <c r="F17" s="96">
        <v>-146.87039999999999</v>
      </c>
      <c r="G17" s="96">
        <v>-21.2136</v>
      </c>
      <c r="H17" s="96">
        <v>-11.943519999999999</v>
      </c>
      <c r="I17" s="96">
        <v>-12.805840000000002</v>
      </c>
      <c r="J17" s="96">
        <v>-381.81855999999999</v>
      </c>
      <c r="K17" s="29">
        <f>VLOOKUP(B17,'Caratteristiche Maschi'!$A$4:$C$27,2,)</f>
        <v>0.8</v>
      </c>
      <c r="L17" s="30">
        <f>VLOOKUP(B17,'Caratteristiche Maschi'!$A$4:$C$27,3,)</f>
        <v>3.4</v>
      </c>
      <c r="M17" s="16">
        <f t="shared" si="8"/>
        <v>-358.28323529411767</v>
      </c>
      <c r="N17" s="22">
        <f>((MAXA(K17:L17)^2*MINA(K17:L17))*ABS(M17)/2)*(1-ABS(M17)/(0.85*'Caratteristiche Materiale'!$N$4))</f>
        <v>459.5888642132436</v>
      </c>
      <c r="O17" s="17" t="str">
        <f t="shared" si="1"/>
        <v>verificato</v>
      </c>
      <c r="P17" s="20">
        <f>ABS(M17)/(0.85*'Caratteristiche Materiale'!$N$4)</f>
        <v>0.72258803756796841</v>
      </c>
      <c r="Q17" s="21">
        <f t="shared" si="9"/>
        <v>0.60136369659492206</v>
      </c>
      <c r="R17" s="22">
        <f>0.85*'Caratteristiche Materiale'!$N$4*min!P17*(MINA(min!K17:L17))^2*MAXA(min!K17:L17)*(0.5-min!P17/2)</f>
        <v>108.13855628546912</v>
      </c>
      <c r="S17" s="17" t="str">
        <f t="shared" si="2"/>
        <v>verificato</v>
      </c>
      <c r="T17" s="16">
        <f t="shared" si="10"/>
        <v>53.996470588235283</v>
      </c>
      <c r="U17" s="22">
        <f t="shared" si="11"/>
        <v>7.7991176470588224</v>
      </c>
      <c r="V17" s="22">
        <f>'Caratteristiche Materiale'!$N$5*(1+ABS(min!M17)/(1.5*'Caratteristiche Materiale'!$N$5))^0.5</f>
        <v>52.009251627974436</v>
      </c>
      <c r="W17" s="22">
        <f t="shared" si="12"/>
        <v>141.46516442809047</v>
      </c>
      <c r="X17" s="17" t="str">
        <f t="shared" si="6"/>
        <v>NON VERIFICATO</v>
      </c>
    </row>
    <row r="18" spans="1:24" ht="15.75" x14ac:dyDescent="0.25">
      <c r="A18" s="5" t="s">
        <v>111</v>
      </c>
      <c r="B18" s="5" t="s">
        <v>7</v>
      </c>
      <c r="C18" s="5" t="s">
        <v>98</v>
      </c>
      <c r="D18" s="5" t="s">
        <v>101</v>
      </c>
      <c r="E18" s="96">
        <v>-974.5304000000001</v>
      </c>
      <c r="F18" s="96">
        <v>-146.87039999999999</v>
      </c>
      <c r="G18" s="96">
        <v>-21.2136</v>
      </c>
      <c r="H18" s="96">
        <v>-11.943519999999999</v>
      </c>
      <c r="I18" s="96">
        <v>-12.805840000000002</v>
      </c>
      <c r="J18" s="96">
        <v>-381.81855999999999</v>
      </c>
      <c r="K18" s="29">
        <f>VLOOKUP(B18,'Caratteristiche Maschi'!$A$4:$C$27,2,)</f>
        <v>0.8</v>
      </c>
      <c r="L18" s="30">
        <f>VLOOKUP(B18,'Caratteristiche Maschi'!$A$4:$C$27,3,)</f>
        <v>3.4</v>
      </c>
      <c r="M18" s="16">
        <f t="shared" si="8"/>
        <v>-358.28323529411767</v>
      </c>
      <c r="N18" s="22">
        <f>((MAXA(K18:L18)^2*MINA(K18:L18))*ABS(M18)/2)*(1-ABS(M18)/(0.85*'Caratteristiche Materiale'!$N$4))</f>
        <v>459.5888642132436</v>
      </c>
      <c r="O18" s="17" t="str">
        <f t="shared" si="1"/>
        <v>verificato</v>
      </c>
      <c r="P18" s="20">
        <f>ABS(M18)/(0.85*'Caratteristiche Materiale'!$N$4)</f>
        <v>0.72258803756796841</v>
      </c>
      <c r="Q18" s="21">
        <f t="shared" si="9"/>
        <v>0.60136369659492206</v>
      </c>
      <c r="R18" s="22">
        <f>0.85*'Caratteristiche Materiale'!$N$4*min!P18*(MINA(min!K18:L18))^2*MAXA(min!K18:L18)*(0.5-min!P18/2)</f>
        <v>108.13855628546912</v>
      </c>
      <c r="S18" s="17" t="str">
        <f t="shared" si="2"/>
        <v>verificato</v>
      </c>
      <c r="T18" s="16">
        <f t="shared" si="10"/>
        <v>53.996470588235283</v>
      </c>
      <c r="U18" s="22">
        <f t="shared" si="11"/>
        <v>7.7991176470588224</v>
      </c>
      <c r="V18" s="22">
        <f>'Caratteristiche Materiale'!$N$5*(1+ABS(min!M18)/(1.5*'Caratteristiche Materiale'!$N$5))^0.5</f>
        <v>52.009251627974436</v>
      </c>
      <c r="W18" s="22">
        <f t="shared" si="12"/>
        <v>141.46516442809047</v>
      </c>
      <c r="X18" s="17" t="str">
        <f t="shared" si="6"/>
        <v>NON VERIFICATO</v>
      </c>
    </row>
    <row r="19" spans="1:24" ht="15.75" x14ac:dyDescent="0.25">
      <c r="A19" s="5" t="s">
        <v>111</v>
      </c>
      <c r="B19" s="5" t="s">
        <v>7</v>
      </c>
      <c r="C19" s="5" t="s">
        <v>99</v>
      </c>
      <c r="D19" s="5" t="s">
        <v>101</v>
      </c>
      <c r="E19" s="96">
        <v>-974.5304000000001</v>
      </c>
      <c r="F19" s="96">
        <v>-146.87039999999999</v>
      </c>
      <c r="G19" s="96">
        <v>-21.2136</v>
      </c>
      <c r="H19" s="96">
        <v>-11.943519999999999</v>
      </c>
      <c r="I19" s="96">
        <v>-12.805840000000002</v>
      </c>
      <c r="J19" s="96">
        <v>-381.81855999999999</v>
      </c>
      <c r="K19" s="29">
        <f>VLOOKUP(B19,'Caratteristiche Maschi'!$A$4:$C$27,2,)</f>
        <v>0.8</v>
      </c>
      <c r="L19" s="30">
        <f>VLOOKUP(B19,'Caratteristiche Maschi'!$A$4:$C$27,3,)</f>
        <v>3.4</v>
      </c>
      <c r="M19" s="16">
        <f t="shared" si="8"/>
        <v>-358.28323529411767</v>
      </c>
      <c r="N19" s="22">
        <f>((MAXA(K19:L19)^2*MINA(K19:L19))*ABS(M19)/2)*(1-ABS(M19)/(0.85*'Caratteristiche Materiale'!$N$4))</f>
        <v>459.5888642132436</v>
      </c>
      <c r="O19" s="17" t="str">
        <f t="shared" si="1"/>
        <v>verificato</v>
      </c>
      <c r="P19" s="20">
        <f>ABS(M19)/(0.85*'Caratteristiche Materiale'!$N$4)</f>
        <v>0.72258803756796841</v>
      </c>
      <c r="Q19" s="21">
        <f t="shared" si="9"/>
        <v>0.60136369659492206</v>
      </c>
      <c r="R19" s="22">
        <f>0.85*'Caratteristiche Materiale'!$N$4*min!P19*(MINA(min!K19:L19))^2*MAXA(min!K19:L19)*(0.5-min!P19/2)</f>
        <v>108.13855628546912</v>
      </c>
      <c r="S19" s="17" t="str">
        <f t="shared" si="2"/>
        <v>verificato</v>
      </c>
      <c r="T19" s="16">
        <f t="shared" si="10"/>
        <v>53.996470588235283</v>
      </c>
      <c r="U19" s="22">
        <f t="shared" si="11"/>
        <v>7.7991176470588224</v>
      </c>
      <c r="V19" s="22">
        <f>'Caratteristiche Materiale'!$N$5*(1+ABS(min!M19)/(1.5*'Caratteristiche Materiale'!$N$5))^0.5</f>
        <v>52.009251627974436</v>
      </c>
      <c r="W19" s="22">
        <f t="shared" si="12"/>
        <v>141.46516442809047</v>
      </c>
      <c r="X19" s="17" t="str">
        <f t="shared" si="6"/>
        <v>NON VERIFICATO</v>
      </c>
    </row>
    <row r="20" spans="1:24" ht="15.75" x14ac:dyDescent="0.25">
      <c r="A20" s="5" t="s">
        <v>111</v>
      </c>
      <c r="B20" s="5" t="s">
        <v>8</v>
      </c>
      <c r="C20" s="5" t="s">
        <v>92</v>
      </c>
      <c r="D20" s="5" t="s">
        <v>101</v>
      </c>
      <c r="E20" s="96">
        <v>-798.72320000000002</v>
      </c>
      <c r="F20" s="96">
        <v>-126.6096</v>
      </c>
      <c r="G20" s="96">
        <v>-6.1672000000000002</v>
      </c>
      <c r="H20" s="96">
        <v>-17.145040000000002</v>
      </c>
      <c r="I20" s="96">
        <v>-7.40632</v>
      </c>
      <c r="J20" s="96">
        <v>-318.08384000000001</v>
      </c>
      <c r="K20" s="29">
        <f>VLOOKUP(B20,'Caratteristiche Maschi'!$A$4:$C$27,2,)</f>
        <v>0.8</v>
      </c>
      <c r="L20" s="30">
        <f>VLOOKUP(B20,'Caratteristiche Maschi'!$A$4:$C$27,3,)</f>
        <v>2.38</v>
      </c>
      <c r="M20" s="16">
        <f t="shared" si="8"/>
        <v>-419.49747899159667</v>
      </c>
      <c r="N20" s="22">
        <f>((MAXA(K20:L20)^2*MINA(K20:L20))*ABS(M20)/2)*(1-ABS(M20)/(0.85*'Caratteristiche Materiale'!$N$4))</f>
        <v>146.33092285095805</v>
      </c>
      <c r="O20" s="17" t="str">
        <f t="shared" si="1"/>
        <v>NON VERIFICATO</v>
      </c>
      <c r="P20" s="20">
        <f>ABS(M20)/(0.85*'Caratteristiche Materiale'!$N$4)</f>
        <v>0.84604533578137131</v>
      </c>
      <c r="Q20" s="21">
        <f t="shared" si="9"/>
        <v>0.39075787675187396</v>
      </c>
      <c r="R20" s="22">
        <f>0.85*'Caratteristiche Materiale'!$N$4*min!P20*(MINA(min!K20:L20))^2*MAXA(min!K20:L20)*(0.5-min!P20/2)</f>
        <v>49.186864823851451</v>
      </c>
      <c r="S20" s="17" t="str">
        <f t="shared" si="2"/>
        <v>verificato</v>
      </c>
      <c r="T20" s="16">
        <f t="shared" si="10"/>
        <v>66.496638655462192</v>
      </c>
      <c r="U20" s="22">
        <f t="shared" si="11"/>
        <v>3.2390756302521013</v>
      </c>
      <c r="V20" s="22">
        <f>'Caratteristiche Materiale'!$N$5*(1+ABS(min!M20)/(1.5*'Caratteristiche Materiale'!$N$5))^0.5</f>
        <v>56.098708773468402</v>
      </c>
      <c r="W20" s="22">
        <f t="shared" si="12"/>
        <v>106.81194150468383</v>
      </c>
      <c r="X20" s="17" t="str">
        <f t="shared" si="6"/>
        <v>NON VERIFICATO</v>
      </c>
    </row>
    <row r="21" spans="1:24" ht="15.75" x14ac:dyDescent="0.25">
      <c r="A21" s="5" t="s">
        <v>111</v>
      </c>
      <c r="B21" s="5" t="s">
        <v>8</v>
      </c>
      <c r="C21" s="5" t="s">
        <v>93</v>
      </c>
      <c r="D21" s="5" t="s">
        <v>101</v>
      </c>
      <c r="E21" s="96">
        <v>-780.71840000000009</v>
      </c>
      <c r="F21" s="96">
        <v>-76.265599999999992</v>
      </c>
      <c r="G21" s="96">
        <v>-14.504</v>
      </c>
      <c r="H21" s="96">
        <v>-27.986800000000002</v>
      </c>
      <c r="I21" s="96">
        <v>-37.946159999999999</v>
      </c>
      <c r="J21" s="96">
        <v>-179.19432</v>
      </c>
      <c r="K21" s="29">
        <f>VLOOKUP(B21,'Caratteristiche Maschi'!$A$4:$C$27,2,)</f>
        <v>0.8</v>
      </c>
      <c r="L21" s="30">
        <f>VLOOKUP(B21,'Caratteristiche Maschi'!$A$4:$C$27,3,)</f>
        <v>2.38</v>
      </c>
      <c r="M21" s="16">
        <f t="shared" si="8"/>
        <v>-410.04117647058831</v>
      </c>
      <c r="N21" s="22">
        <f>((MAXA(K21:L21)^2*MINA(K21:L21))*ABS(M21)/2)*(1-ABS(M21)/(0.85*'Caratteristiche Materiale'!$N$4))</f>
        <v>160.75083705223525</v>
      </c>
      <c r="O21" s="17" t="str">
        <f t="shared" si="1"/>
        <v>NON VERIFICATO</v>
      </c>
      <c r="P21" s="20">
        <f>ABS(M21)/(0.85*'Caratteristiche Materiale'!$N$4)</f>
        <v>0.82697380128522002</v>
      </c>
      <c r="Q21" s="21">
        <f t="shared" si="9"/>
        <v>0.42926439981928033</v>
      </c>
      <c r="R21" s="22">
        <f>0.85*'Caratteristiche Materiale'!$N$4*min!P21*(MINA(min!K21:L21))^2*MAXA(min!K21:L21)*(0.5-min!P21/2)</f>
        <v>54.033894807474049</v>
      </c>
      <c r="S21" s="17" t="str">
        <f t="shared" si="2"/>
        <v>verificato</v>
      </c>
      <c r="T21" s="16">
        <f t="shared" si="10"/>
        <v>40.055462184873946</v>
      </c>
      <c r="U21" s="22">
        <f t="shared" si="11"/>
        <v>7.6176470588235299</v>
      </c>
      <c r="V21" s="22">
        <f>'Caratteristiche Materiale'!$N$5*(1+ABS(min!M21)/(1.5*'Caratteristiche Materiale'!$N$5))^0.5</f>
        <v>55.486661530886316</v>
      </c>
      <c r="W21" s="22">
        <f t="shared" si="12"/>
        <v>105.64660355480756</v>
      </c>
      <c r="X21" s="17" t="str">
        <f t="shared" si="6"/>
        <v>verificato</v>
      </c>
    </row>
    <row r="22" spans="1:24" ht="15.75" x14ac:dyDescent="0.25">
      <c r="A22" s="5" t="s">
        <v>111</v>
      </c>
      <c r="B22" s="5" t="s">
        <v>8</v>
      </c>
      <c r="C22" s="5" t="s">
        <v>94</v>
      </c>
      <c r="D22" s="5" t="s">
        <v>101</v>
      </c>
      <c r="E22" s="96">
        <v>-798.72320000000002</v>
      </c>
      <c r="F22" s="96">
        <v>-126.6096</v>
      </c>
      <c r="G22" s="96">
        <v>-6.1672000000000002</v>
      </c>
      <c r="H22" s="96">
        <v>-17.145040000000002</v>
      </c>
      <c r="I22" s="96">
        <v>-7.40632</v>
      </c>
      <c r="J22" s="96">
        <v>-318.08384000000001</v>
      </c>
      <c r="K22" s="29">
        <f>VLOOKUP(B22,'Caratteristiche Maschi'!$A$4:$C$27,2,)</f>
        <v>0.8</v>
      </c>
      <c r="L22" s="30">
        <f>VLOOKUP(B22,'Caratteristiche Maschi'!$A$4:$C$27,3,)</f>
        <v>2.38</v>
      </c>
      <c r="M22" s="16">
        <f t="shared" si="8"/>
        <v>-419.49747899159667</v>
      </c>
      <c r="N22" s="22">
        <f>((MAXA(K22:L22)^2*MINA(K22:L22))*ABS(M22)/2)*(1-ABS(M22)/(0.85*'Caratteristiche Materiale'!$N$4))</f>
        <v>146.33092285095805</v>
      </c>
      <c r="O22" s="17" t="str">
        <f t="shared" si="1"/>
        <v>NON VERIFICATO</v>
      </c>
      <c r="P22" s="20">
        <f>ABS(M22)/(0.85*'Caratteristiche Materiale'!$N$4)</f>
        <v>0.84604533578137131</v>
      </c>
      <c r="Q22" s="21">
        <f t="shared" si="9"/>
        <v>0.39075787675187396</v>
      </c>
      <c r="R22" s="22">
        <f>0.85*'Caratteristiche Materiale'!$N$4*min!P22*(MINA(min!K22:L22))^2*MAXA(min!K22:L22)*(0.5-min!P22/2)</f>
        <v>49.186864823851451</v>
      </c>
      <c r="S22" s="17" t="str">
        <f t="shared" si="2"/>
        <v>verificato</v>
      </c>
      <c r="T22" s="16">
        <f t="shared" si="10"/>
        <v>66.496638655462192</v>
      </c>
      <c r="U22" s="22">
        <f t="shared" si="11"/>
        <v>3.2390756302521013</v>
      </c>
      <c r="V22" s="22">
        <f>'Caratteristiche Materiale'!$N$5*(1+ABS(min!M22)/(1.5*'Caratteristiche Materiale'!$N$5))^0.5</f>
        <v>56.098708773468402</v>
      </c>
      <c r="W22" s="22">
        <f t="shared" si="12"/>
        <v>106.81194150468383</v>
      </c>
      <c r="X22" s="17" t="str">
        <f t="shared" si="6"/>
        <v>NON VERIFICATO</v>
      </c>
    </row>
    <row r="23" spans="1:24" ht="15.75" x14ac:dyDescent="0.25">
      <c r="A23" s="5" t="s">
        <v>111</v>
      </c>
      <c r="B23" s="5" t="s">
        <v>8</v>
      </c>
      <c r="C23" s="5" t="s">
        <v>95</v>
      </c>
      <c r="D23" s="5" t="s">
        <v>101</v>
      </c>
      <c r="E23" s="96">
        <v>-798.72320000000002</v>
      </c>
      <c r="F23" s="96">
        <v>-126.6096</v>
      </c>
      <c r="G23" s="96">
        <v>-6.1672000000000002</v>
      </c>
      <c r="H23" s="96">
        <v>-17.145040000000002</v>
      </c>
      <c r="I23" s="96">
        <v>-7.40632</v>
      </c>
      <c r="J23" s="96">
        <v>-318.08384000000001</v>
      </c>
      <c r="K23" s="29">
        <f>VLOOKUP(B23,'Caratteristiche Maschi'!$A$4:$C$27,2,)</f>
        <v>0.8</v>
      </c>
      <c r="L23" s="30">
        <f>VLOOKUP(B23,'Caratteristiche Maschi'!$A$4:$C$27,3,)</f>
        <v>2.38</v>
      </c>
      <c r="M23" s="16">
        <f t="shared" si="8"/>
        <v>-419.49747899159667</v>
      </c>
      <c r="N23" s="22">
        <f>((MAXA(K23:L23)^2*MINA(K23:L23))*ABS(M23)/2)*(1-ABS(M23)/(0.85*'Caratteristiche Materiale'!$N$4))</f>
        <v>146.33092285095805</v>
      </c>
      <c r="O23" s="17" t="str">
        <f t="shared" si="1"/>
        <v>NON VERIFICATO</v>
      </c>
      <c r="P23" s="20">
        <f>ABS(M23)/(0.85*'Caratteristiche Materiale'!$N$4)</f>
        <v>0.84604533578137131</v>
      </c>
      <c r="Q23" s="21">
        <f t="shared" si="9"/>
        <v>0.39075787675187396</v>
      </c>
      <c r="R23" s="22">
        <f>0.85*'Caratteristiche Materiale'!$N$4*min!P23*(MINA(min!K23:L23))^2*MAXA(min!K23:L23)*(0.5-min!P23/2)</f>
        <v>49.186864823851451</v>
      </c>
      <c r="S23" s="17" t="str">
        <f t="shared" si="2"/>
        <v>verificato</v>
      </c>
      <c r="T23" s="16">
        <f t="shared" si="10"/>
        <v>66.496638655462192</v>
      </c>
      <c r="U23" s="22">
        <f t="shared" si="11"/>
        <v>3.2390756302521013</v>
      </c>
      <c r="V23" s="22">
        <f>'Caratteristiche Materiale'!$N$5*(1+ABS(min!M23)/(1.5*'Caratteristiche Materiale'!$N$5))^0.5</f>
        <v>56.098708773468402</v>
      </c>
      <c r="W23" s="22">
        <f t="shared" si="12"/>
        <v>106.81194150468383</v>
      </c>
      <c r="X23" s="17" t="str">
        <f t="shared" si="6"/>
        <v>NON VERIFICATO</v>
      </c>
    </row>
    <row r="24" spans="1:24" ht="15.75" x14ac:dyDescent="0.25">
      <c r="A24" s="5" t="s">
        <v>111</v>
      </c>
      <c r="B24" s="5" t="s">
        <v>8</v>
      </c>
      <c r="C24" s="5" t="s">
        <v>96</v>
      </c>
      <c r="D24" s="5" t="s">
        <v>101</v>
      </c>
      <c r="E24" s="96">
        <v>-798.72320000000002</v>
      </c>
      <c r="F24" s="96">
        <v>-126.6096</v>
      </c>
      <c r="G24" s="96">
        <v>-6.1672000000000002</v>
      </c>
      <c r="H24" s="96">
        <v>-17.145040000000002</v>
      </c>
      <c r="I24" s="96">
        <v>-7.40632</v>
      </c>
      <c r="J24" s="96">
        <v>-318.08384000000001</v>
      </c>
      <c r="K24" s="29">
        <f>VLOOKUP(B24,'Caratteristiche Maschi'!$A$4:$C$27,2,)</f>
        <v>0.8</v>
      </c>
      <c r="L24" s="30">
        <f>VLOOKUP(B24,'Caratteristiche Maschi'!$A$4:$C$27,3,)</f>
        <v>2.38</v>
      </c>
      <c r="M24" s="16">
        <f t="shared" si="8"/>
        <v>-419.49747899159667</v>
      </c>
      <c r="N24" s="22">
        <f>((MAXA(K24:L24)^2*MINA(K24:L24))*ABS(M24)/2)*(1-ABS(M24)/(0.85*'Caratteristiche Materiale'!$N$4))</f>
        <v>146.33092285095805</v>
      </c>
      <c r="O24" s="17" t="str">
        <f t="shared" si="1"/>
        <v>NON VERIFICATO</v>
      </c>
      <c r="P24" s="20">
        <f>ABS(M24)/(0.85*'Caratteristiche Materiale'!$N$4)</f>
        <v>0.84604533578137131</v>
      </c>
      <c r="Q24" s="21">
        <f t="shared" si="9"/>
        <v>0.39075787675187396</v>
      </c>
      <c r="R24" s="22">
        <f>0.85*'Caratteristiche Materiale'!$N$4*min!P24*(MINA(min!K24:L24))^2*MAXA(min!K24:L24)*(0.5-min!P24/2)</f>
        <v>49.186864823851451</v>
      </c>
      <c r="S24" s="17" t="str">
        <f t="shared" si="2"/>
        <v>verificato</v>
      </c>
      <c r="T24" s="16">
        <f t="shared" si="10"/>
        <v>66.496638655462192</v>
      </c>
      <c r="U24" s="22">
        <f t="shared" si="11"/>
        <v>3.2390756302521013</v>
      </c>
      <c r="V24" s="22">
        <f>'Caratteristiche Materiale'!$N$5*(1+ABS(min!M24)/(1.5*'Caratteristiche Materiale'!$N$5))^0.5</f>
        <v>56.098708773468402</v>
      </c>
      <c r="W24" s="22">
        <f t="shared" si="12"/>
        <v>106.81194150468383</v>
      </c>
      <c r="X24" s="17" t="str">
        <f t="shared" si="6"/>
        <v>NON VERIFICATO</v>
      </c>
    </row>
    <row r="25" spans="1:24" ht="15.75" x14ac:dyDescent="0.25">
      <c r="A25" s="5" t="s">
        <v>111</v>
      </c>
      <c r="B25" s="5" t="s">
        <v>8</v>
      </c>
      <c r="C25" s="5" t="s">
        <v>97</v>
      </c>
      <c r="D25" s="5" t="s">
        <v>101</v>
      </c>
      <c r="E25" s="96">
        <v>-780.71840000000009</v>
      </c>
      <c r="F25" s="96">
        <v>-76.265599999999992</v>
      </c>
      <c r="G25" s="96">
        <v>-14.504</v>
      </c>
      <c r="H25" s="96">
        <v>-27.986800000000002</v>
      </c>
      <c r="I25" s="96">
        <v>-37.946159999999999</v>
      </c>
      <c r="J25" s="96">
        <v>-179.19432</v>
      </c>
      <c r="K25" s="29">
        <f>VLOOKUP(B25,'Caratteristiche Maschi'!$A$4:$C$27,2,)</f>
        <v>0.8</v>
      </c>
      <c r="L25" s="30">
        <f>VLOOKUP(B25,'Caratteristiche Maschi'!$A$4:$C$27,3,)</f>
        <v>2.38</v>
      </c>
      <c r="M25" s="16">
        <f t="shared" si="8"/>
        <v>-410.04117647058831</v>
      </c>
      <c r="N25" s="22">
        <f>((MAXA(K25:L25)^2*MINA(K25:L25))*ABS(M25)/2)*(1-ABS(M25)/(0.85*'Caratteristiche Materiale'!$N$4))</f>
        <v>160.75083705223525</v>
      </c>
      <c r="O25" s="17" t="str">
        <f t="shared" si="1"/>
        <v>NON VERIFICATO</v>
      </c>
      <c r="P25" s="20">
        <f>ABS(M25)/(0.85*'Caratteristiche Materiale'!$N$4)</f>
        <v>0.82697380128522002</v>
      </c>
      <c r="Q25" s="21">
        <f t="shared" si="9"/>
        <v>0.42926439981928033</v>
      </c>
      <c r="R25" s="22">
        <f>0.85*'Caratteristiche Materiale'!$N$4*min!P25*(MINA(min!K25:L25))^2*MAXA(min!K25:L25)*(0.5-min!P25/2)</f>
        <v>54.033894807474049</v>
      </c>
      <c r="S25" s="17" t="str">
        <f t="shared" si="2"/>
        <v>verificato</v>
      </c>
      <c r="T25" s="16">
        <f t="shared" si="10"/>
        <v>40.055462184873946</v>
      </c>
      <c r="U25" s="22">
        <f t="shared" si="11"/>
        <v>7.6176470588235299</v>
      </c>
      <c r="V25" s="22">
        <f>'Caratteristiche Materiale'!$N$5*(1+ABS(min!M25)/(1.5*'Caratteristiche Materiale'!$N$5))^0.5</f>
        <v>55.486661530886316</v>
      </c>
      <c r="W25" s="22">
        <f t="shared" si="12"/>
        <v>105.64660355480756</v>
      </c>
      <c r="X25" s="17" t="str">
        <f t="shared" si="6"/>
        <v>verificato</v>
      </c>
    </row>
    <row r="26" spans="1:24" ht="15.75" x14ac:dyDescent="0.25">
      <c r="A26" s="5" t="s">
        <v>111</v>
      </c>
      <c r="B26" s="5" t="s">
        <v>8</v>
      </c>
      <c r="C26" s="5" t="s">
        <v>98</v>
      </c>
      <c r="D26" s="5" t="s">
        <v>101</v>
      </c>
      <c r="E26" s="96">
        <v>-780.71840000000009</v>
      </c>
      <c r="F26" s="96">
        <v>-76.265599999999992</v>
      </c>
      <c r="G26" s="96">
        <v>-14.504</v>
      </c>
      <c r="H26" s="96">
        <v>-27.986800000000002</v>
      </c>
      <c r="I26" s="96">
        <v>-37.946159999999999</v>
      </c>
      <c r="J26" s="96">
        <v>-179.19432</v>
      </c>
      <c r="K26" s="29">
        <f>VLOOKUP(B26,'Caratteristiche Maschi'!$A$4:$C$27,2,)</f>
        <v>0.8</v>
      </c>
      <c r="L26" s="30">
        <f>VLOOKUP(B26,'Caratteristiche Maschi'!$A$4:$C$27,3,)</f>
        <v>2.38</v>
      </c>
      <c r="M26" s="16">
        <f t="shared" si="8"/>
        <v>-410.04117647058831</v>
      </c>
      <c r="N26" s="22">
        <f>((MAXA(K26:L26)^2*MINA(K26:L26))*ABS(M26)/2)*(1-ABS(M26)/(0.85*'Caratteristiche Materiale'!$N$4))</f>
        <v>160.75083705223525</v>
      </c>
      <c r="O26" s="17" t="str">
        <f t="shared" si="1"/>
        <v>NON VERIFICATO</v>
      </c>
      <c r="P26" s="20">
        <f>ABS(M26)/(0.85*'Caratteristiche Materiale'!$N$4)</f>
        <v>0.82697380128522002</v>
      </c>
      <c r="Q26" s="21">
        <f t="shared" si="9"/>
        <v>0.42926439981928033</v>
      </c>
      <c r="R26" s="22">
        <f>0.85*'Caratteristiche Materiale'!$N$4*min!P26*(MINA(min!K26:L26))^2*MAXA(min!K26:L26)*(0.5-min!P26/2)</f>
        <v>54.033894807474049</v>
      </c>
      <c r="S26" s="17" t="str">
        <f t="shared" si="2"/>
        <v>verificato</v>
      </c>
      <c r="T26" s="16">
        <f t="shared" si="10"/>
        <v>40.055462184873946</v>
      </c>
      <c r="U26" s="22">
        <f t="shared" si="11"/>
        <v>7.6176470588235299</v>
      </c>
      <c r="V26" s="22">
        <f>'Caratteristiche Materiale'!$N$5*(1+ABS(min!M26)/(1.5*'Caratteristiche Materiale'!$N$5))^0.5</f>
        <v>55.486661530886316</v>
      </c>
      <c r="W26" s="22">
        <f t="shared" si="12"/>
        <v>105.64660355480756</v>
      </c>
      <c r="X26" s="17" t="str">
        <f t="shared" si="6"/>
        <v>verificato</v>
      </c>
    </row>
    <row r="27" spans="1:24" ht="15.75" x14ac:dyDescent="0.25">
      <c r="A27" s="5" t="s">
        <v>111</v>
      </c>
      <c r="B27" s="5" t="s">
        <v>8</v>
      </c>
      <c r="C27" s="5" t="s">
        <v>99</v>
      </c>
      <c r="D27" s="5" t="s">
        <v>101</v>
      </c>
      <c r="E27" s="96">
        <v>-780.71840000000009</v>
      </c>
      <c r="F27" s="96">
        <v>-76.265599999999992</v>
      </c>
      <c r="G27" s="96">
        <v>-14.504</v>
      </c>
      <c r="H27" s="96">
        <v>-27.986800000000002</v>
      </c>
      <c r="I27" s="96">
        <v>-37.946159999999999</v>
      </c>
      <c r="J27" s="96">
        <v>-179.19432</v>
      </c>
      <c r="K27" s="29">
        <f>VLOOKUP(B27,'Caratteristiche Maschi'!$A$4:$C$27,2,)</f>
        <v>0.8</v>
      </c>
      <c r="L27" s="30">
        <f>VLOOKUP(B27,'Caratteristiche Maschi'!$A$4:$C$27,3,)</f>
        <v>2.38</v>
      </c>
      <c r="M27" s="16">
        <f t="shared" si="8"/>
        <v>-410.04117647058831</v>
      </c>
      <c r="N27" s="22">
        <f>((MAXA(K27:L27)^2*MINA(K27:L27))*ABS(M27)/2)*(1-ABS(M27)/(0.85*'Caratteristiche Materiale'!$N$4))</f>
        <v>160.75083705223525</v>
      </c>
      <c r="O27" s="17" t="str">
        <f t="shared" si="1"/>
        <v>NON VERIFICATO</v>
      </c>
      <c r="P27" s="20">
        <f>ABS(M27)/(0.85*'Caratteristiche Materiale'!$N$4)</f>
        <v>0.82697380128522002</v>
      </c>
      <c r="Q27" s="21">
        <f t="shared" si="9"/>
        <v>0.42926439981928033</v>
      </c>
      <c r="R27" s="22">
        <f>0.85*'Caratteristiche Materiale'!$N$4*min!P27*(MINA(min!K27:L27))^2*MAXA(min!K27:L27)*(0.5-min!P27/2)</f>
        <v>54.033894807474049</v>
      </c>
      <c r="S27" s="17" t="str">
        <f t="shared" si="2"/>
        <v>verificato</v>
      </c>
      <c r="T27" s="16">
        <f t="shared" si="10"/>
        <v>40.055462184873946</v>
      </c>
      <c r="U27" s="22">
        <f t="shared" si="11"/>
        <v>7.6176470588235299</v>
      </c>
      <c r="V27" s="22">
        <f>'Caratteristiche Materiale'!$N$5*(1+ABS(min!M27)/(1.5*'Caratteristiche Materiale'!$N$5))^0.5</f>
        <v>55.486661530886316</v>
      </c>
      <c r="W27" s="22">
        <f t="shared" si="12"/>
        <v>105.64660355480756</v>
      </c>
      <c r="X27" s="17" t="str">
        <f t="shared" si="6"/>
        <v>verificato</v>
      </c>
    </row>
    <row r="28" spans="1:24" ht="15.75" x14ac:dyDescent="0.25">
      <c r="A28" s="5" t="s">
        <v>111</v>
      </c>
      <c r="B28" s="5" t="s">
        <v>9</v>
      </c>
      <c r="C28" s="5" t="s">
        <v>92</v>
      </c>
      <c r="D28" s="5" t="s">
        <v>101</v>
      </c>
      <c r="E28" s="96">
        <v>-649.28880000000004</v>
      </c>
      <c r="F28" s="96">
        <v>-148.42080000000001</v>
      </c>
      <c r="G28" s="96">
        <v>-11.0336</v>
      </c>
      <c r="H28" s="96">
        <v>-11.316320000000001</v>
      </c>
      <c r="I28" s="96">
        <v>-8.8736000000000015</v>
      </c>
      <c r="J28" s="96">
        <v>-351.94839999999999</v>
      </c>
      <c r="K28" s="29">
        <f>VLOOKUP(B28,'Caratteristiche Maschi'!$A$4:$C$27,2,)</f>
        <v>0.8</v>
      </c>
      <c r="L28" s="30">
        <f>VLOOKUP(B28,'Caratteristiche Maschi'!$A$4:$C$27,3,)</f>
        <v>2.2000000000000002</v>
      </c>
      <c r="M28" s="16">
        <f t="shared" si="8"/>
        <v>-368.91409090909087</v>
      </c>
      <c r="N28" s="22">
        <f>((MAXA(K28:L28)^2*MINA(K28:L28))*ABS(M28)/2)*(1-ABS(M28)/(0.85*'Caratteristiche Materiale'!$N$4))</f>
        <v>182.8194289847396</v>
      </c>
      <c r="O28" s="17" t="str">
        <f t="shared" si="1"/>
        <v>NON VERIFICATO</v>
      </c>
      <c r="P28" s="20">
        <f>ABS(M28)/(0.85*'Caratteristiche Materiale'!$N$4)</f>
        <v>0.74402841864018321</v>
      </c>
      <c r="Q28" s="21">
        <f t="shared" si="9"/>
        <v>0.57135039268791443</v>
      </c>
      <c r="R28" s="22">
        <f>0.85*'Caratteristiche Materiale'!$N$4*min!P28*(MINA(min!K28:L28))^2*MAXA(min!K28:L28)*(0.5-min!P28/2)</f>
        <v>66.479792358087138</v>
      </c>
      <c r="S28" s="17" t="str">
        <f t="shared" si="2"/>
        <v>verificato</v>
      </c>
      <c r="T28" s="16">
        <f t="shared" si="10"/>
        <v>84.33</v>
      </c>
      <c r="U28" s="22">
        <f t="shared" si="11"/>
        <v>6.2690909090909086</v>
      </c>
      <c r="V28" s="22">
        <f>'Caratteristiche Materiale'!$N$5*(1+ABS(min!M28)/(1.5*'Caratteristiche Materiale'!$N$5))^0.5</f>
        <v>52.742209439552838</v>
      </c>
      <c r="W28" s="22">
        <f t="shared" si="12"/>
        <v>92.826288613613016</v>
      </c>
      <c r="X28" s="17" t="str">
        <f t="shared" si="6"/>
        <v>NON VERIFICATO</v>
      </c>
    </row>
    <row r="29" spans="1:24" ht="15.75" x14ac:dyDescent="0.25">
      <c r="A29" s="5" t="s">
        <v>111</v>
      </c>
      <c r="B29" s="5" t="s">
        <v>9</v>
      </c>
      <c r="C29" s="5" t="s">
        <v>93</v>
      </c>
      <c r="D29" s="5" t="s">
        <v>101</v>
      </c>
      <c r="E29" s="96">
        <v>-639.88800000000003</v>
      </c>
      <c r="F29" s="96">
        <v>-100.8888</v>
      </c>
      <c r="G29" s="96">
        <v>-18.3688</v>
      </c>
      <c r="H29" s="96">
        <v>-16.303360000000001</v>
      </c>
      <c r="I29" s="96">
        <v>-25.17568</v>
      </c>
      <c r="J29" s="96">
        <v>-227.76864</v>
      </c>
      <c r="K29" s="29">
        <f>VLOOKUP(B29,'Caratteristiche Maschi'!$A$4:$C$27,2,)</f>
        <v>0.8</v>
      </c>
      <c r="L29" s="30">
        <f>VLOOKUP(B29,'Caratteristiche Maschi'!$A$4:$C$27,3,)</f>
        <v>2.2000000000000002</v>
      </c>
      <c r="M29" s="16">
        <f t="shared" si="8"/>
        <v>-363.57272727272726</v>
      </c>
      <c r="N29" s="22">
        <f>((MAXA(K29:L29)^2*MINA(K29:L29))*ABS(M29)/2)*(1-ABS(M29)/(0.85*'Caratteristiche Materiale'!$N$4))</f>
        <v>187.75496906218498</v>
      </c>
      <c r="O29" s="17" t="str">
        <f t="shared" si="1"/>
        <v>NON VERIFICATO</v>
      </c>
      <c r="P29" s="20">
        <f>ABS(M29)/(0.85*'Caratteristiche Materiale'!$N$4)</f>
        <v>0.73325592055003808</v>
      </c>
      <c r="Q29" s="21">
        <f t="shared" si="9"/>
        <v>0.58677502658506298</v>
      </c>
      <c r="R29" s="22">
        <f>0.85*'Caratteristiche Materiale'!$N$4*min!P29*(MINA(min!K29:L29))^2*MAXA(min!K29:L29)*(0.5-min!P29/2)</f>
        <v>68.274534204430921</v>
      </c>
      <c r="S29" s="17" t="str">
        <f t="shared" si="2"/>
        <v>verificato</v>
      </c>
      <c r="T29" s="16">
        <f t="shared" si="10"/>
        <v>57.323181818181816</v>
      </c>
      <c r="U29" s="22">
        <f t="shared" si="11"/>
        <v>10.436818181818181</v>
      </c>
      <c r="V29" s="22">
        <f>'Caratteristiche Materiale'!$N$5*(1+ABS(min!M29)/(1.5*'Caratteristiche Materiale'!$N$5))^0.5</f>
        <v>52.375224499892518</v>
      </c>
      <c r="W29" s="22">
        <f t="shared" si="12"/>
        <v>92.180395119810854</v>
      </c>
      <c r="X29" s="17" t="str">
        <f t="shared" si="6"/>
        <v>NON VERIFICATO</v>
      </c>
    </row>
    <row r="30" spans="1:24" ht="15.75" x14ac:dyDescent="0.25">
      <c r="A30" s="5" t="s">
        <v>111</v>
      </c>
      <c r="B30" s="5" t="s">
        <v>9</v>
      </c>
      <c r="C30" s="5" t="s">
        <v>94</v>
      </c>
      <c r="D30" s="5" t="s">
        <v>101</v>
      </c>
      <c r="E30" s="96">
        <v>-649.28880000000004</v>
      </c>
      <c r="F30" s="96">
        <v>-148.42080000000001</v>
      </c>
      <c r="G30" s="96">
        <v>-11.0336</v>
      </c>
      <c r="H30" s="96">
        <v>-11.316320000000001</v>
      </c>
      <c r="I30" s="96">
        <v>-8.8736000000000015</v>
      </c>
      <c r="J30" s="96">
        <v>-351.94839999999999</v>
      </c>
      <c r="K30" s="29">
        <f>VLOOKUP(B30,'Caratteristiche Maschi'!$A$4:$C$27,2,)</f>
        <v>0.8</v>
      </c>
      <c r="L30" s="30">
        <f>VLOOKUP(B30,'Caratteristiche Maschi'!$A$4:$C$27,3,)</f>
        <v>2.2000000000000002</v>
      </c>
      <c r="M30" s="16">
        <f t="shared" si="8"/>
        <v>-368.91409090909087</v>
      </c>
      <c r="N30" s="22">
        <f>((MAXA(K30:L30)^2*MINA(K30:L30))*ABS(M30)/2)*(1-ABS(M30)/(0.85*'Caratteristiche Materiale'!$N$4))</f>
        <v>182.8194289847396</v>
      </c>
      <c r="O30" s="17" t="str">
        <f t="shared" si="1"/>
        <v>NON VERIFICATO</v>
      </c>
      <c r="P30" s="20">
        <f>ABS(M30)/(0.85*'Caratteristiche Materiale'!$N$4)</f>
        <v>0.74402841864018321</v>
      </c>
      <c r="Q30" s="21">
        <f t="shared" si="9"/>
        <v>0.57135039268791443</v>
      </c>
      <c r="R30" s="22">
        <f>0.85*'Caratteristiche Materiale'!$N$4*min!P30*(MINA(min!K30:L30))^2*MAXA(min!K30:L30)*(0.5-min!P30/2)</f>
        <v>66.479792358087138</v>
      </c>
      <c r="S30" s="17" t="str">
        <f t="shared" si="2"/>
        <v>verificato</v>
      </c>
      <c r="T30" s="16">
        <f t="shared" si="10"/>
        <v>84.33</v>
      </c>
      <c r="U30" s="22">
        <f t="shared" si="11"/>
        <v>6.2690909090909086</v>
      </c>
      <c r="V30" s="22">
        <f>'Caratteristiche Materiale'!$N$5*(1+ABS(min!M30)/(1.5*'Caratteristiche Materiale'!$N$5))^0.5</f>
        <v>52.742209439552838</v>
      </c>
      <c r="W30" s="22">
        <f t="shared" si="12"/>
        <v>92.826288613613016</v>
      </c>
      <c r="X30" s="17" t="str">
        <f t="shared" si="6"/>
        <v>NON VERIFICATO</v>
      </c>
    </row>
    <row r="31" spans="1:24" ht="15.75" x14ac:dyDescent="0.25">
      <c r="A31" s="5" t="s">
        <v>111</v>
      </c>
      <c r="B31" s="5" t="s">
        <v>9</v>
      </c>
      <c r="C31" s="5" t="s">
        <v>95</v>
      </c>
      <c r="D31" s="5" t="s">
        <v>101</v>
      </c>
      <c r="E31" s="96">
        <v>-649.28880000000004</v>
      </c>
      <c r="F31" s="96">
        <v>-148.42080000000001</v>
      </c>
      <c r="G31" s="96">
        <v>-11.0336</v>
      </c>
      <c r="H31" s="96">
        <v>-11.316320000000001</v>
      </c>
      <c r="I31" s="96">
        <v>-8.8736000000000015</v>
      </c>
      <c r="J31" s="96">
        <v>-351.94839999999999</v>
      </c>
      <c r="K31" s="29">
        <f>VLOOKUP(B31,'Caratteristiche Maschi'!$A$4:$C$27,2,)</f>
        <v>0.8</v>
      </c>
      <c r="L31" s="30">
        <f>VLOOKUP(B31,'Caratteristiche Maschi'!$A$4:$C$27,3,)</f>
        <v>2.2000000000000002</v>
      </c>
      <c r="M31" s="16">
        <f t="shared" si="8"/>
        <v>-368.91409090909087</v>
      </c>
      <c r="N31" s="22">
        <f>((MAXA(K31:L31)^2*MINA(K31:L31))*ABS(M31)/2)*(1-ABS(M31)/(0.85*'Caratteristiche Materiale'!$N$4))</f>
        <v>182.8194289847396</v>
      </c>
      <c r="O31" s="17" t="str">
        <f t="shared" si="1"/>
        <v>NON VERIFICATO</v>
      </c>
      <c r="P31" s="20">
        <f>ABS(M31)/(0.85*'Caratteristiche Materiale'!$N$4)</f>
        <v>0.74402841864018321</v>
      </c>
      <c r="Q31" s="21">
        <f t="shared" si="9"/>
        <v>0.57135039268791443</v>
      </c>
      <c r="R31" s="22">
        <f>0.85*'Caratteristiche Materiale'!$N$4*min!P31*(MINA(min!K31:L31))^2*MAXA(min!K31:L31)*(0.5-min!P31/2)</f>
        <v>66.479792358087138</v>
      </c>
      <c r="S31" s="17" t="str">
        <f t="shared" si="2"/>
        <v>verificato</v>
      </c>
      <c r="T31" s="16">
        <f t="shared" si="10"/>
        <v>84.33</v>
      </c>
      <c r="U31" s="22">
        <f t="shared" si="11"/>
        <v>6.2690909090909086</v>
      </c>
      <c r="V31" s="22">
        <f>'Caratteristiche Materiale'!$N$5*(1+ABS(min!M31)/(1.5*'Caratteristiche Materiale'!$N$5))^0.5</f>
        <v>52.742209439552838</v>
      </c>
      <c r="W31" s="22">
        <f t="shared" si="12"/>
        <v>92.826288613613016</v>
      </c>
      <c r="X31" s="17" t="str">
        <f t="shared" si="6"/>
        <v>NON VERIFICATO</v>
      </c>
    </row>
    <row r="32" spans="1:24" ht="15.75" x14ac:dyDescent="0.25">
      <c r="A32" s="5" t="s">
        <v>111</v>
      </c>
      <c r="B32" s="5" t="s">
        <v>9</v>
      </c>
      <c r="C32" s="5" t="s">
        <v>96</v>
      </c>
      <c r="D32" s="5" t="s">
        <v>101</v>
      </c>
      <c r="E32" s="96">
        <v>-649.28880000000004</v>
      </c>
      <c r="F32" s="96">
        <v>-148.42080000000001</v>
      </c>
      <c r="G32" s="96">
        <v>-11.0336</v>
      </c>
      <c r="H32" s="96">
        <v>-11.316320000000001</v>
      </c>
      <c r="I32" s="96">
        <v>-8.8736000000000015</v>
      </c>
      <c r="J32" s="96">
        <v>-351.94839999999999</v>
      </c>
      <c r="K32" s="29">
        <f>VLOOKUP(B32,'Caratteristiche Maschi'!$A$4:$C$27,2,)</f>
        <v>0.8</v>
      </c>
      <c r="L32" s="30">
        <f>VLOOKUP(B32,'Caratteristiche Maschi'!$A$4:$C$27,3,)</f>
        <v>2.2000000000000002</v>
      </c>
      <c r="M32" s="16">
        <f t="shared" si="8"/>
        <v>-368.91409090909087</v>
      </c>
      <c r="N32" s="22">
        <f>((MAXA(K32:L32)^2*MINA(K32:L32))*ABS(M32)/2)*(1-ABS(M32)/(0.85*'Caratteristiche Materiale'!$N$4))</f>
        <v>182.8194289847396</v>
      </c>
      <c r="O32" s="17" t="str">
        <f t="shared" si="1"/>
        <v>NON VERIFICATO</v>
      </c>
      <c r="P32" s="20">
        <f>ABS(M32)/(0.85*'Caratteristiche Materiale'!$N$4)</f>
        <v>0.74402841864018321</v>
      </c>
      <c r="Q32" s="21">
        <f t="shared" si="9"/>
        <v>0.57135039268791443</v>
      </c>
      <c r="R32" s="22">
        <f>0.85*'Caratteristiche Materiale'!$N$4*min!P32*(MINA(min!K32:L32))^2*MAXA(min!K32:L32)*(0.5-min!P32/2)</f>
        <v>66.479792358087138</v>
      </c>
      <c r="S32" s="17" t="str">
        <f t="shared" si="2"/>
        <v>verificato</v>
      </c>
      <c r="T32" s="16">
        <f t="shared" si="10"/>
        <v>84.33</v>
      </c>
      <c r="U32" s="22">
        <f t="shared" si="11"/>
        <v>6.2690909090909086</v>
      </c>
      <c r="V32" s="22">
        <f>'Caratteristiche Materiale'!$N$5*(1+ABS(min!M32)/(1.5*'Caratteristiche Materiale'!$N$5))^0.5</f>
        <v>52.742209439552838</v>
      </c>
      <c r="W32" s="22">
        <f t="shared" si="12"/>
        <v>92.826288613613016</v>
      </c>
      <c r="X32" s="17" t="str">
        <f t="shared" si="6"/>
        <v>NON VERIFICATO</v>
      </c>
    </row>
    <row r="33" spans="1:24" ht="15.75" x14ac:dyDescent="0.25">
      <c r="A33" s="5" t="s">
        <v>111</v>
      </c>
      <c r="B33" s="5" t="s">
        <v>9</v>
      </c>
      <c r="C33" s="5" t="s">
        <v>97</v>
      </c>
      <c r="D33" s="5" t="s">
        <v>101</v>
      </c>
      <c r="E33" s="96">
        <v>-639.88800000000003</v>
      </c>
      <c r="F33" s="96">
        <v>-100.8888</v>
      </c>
      <c r="G33" s="96">
        <v>-18.3688</v>
      </c>
      <c r="H33" s="96">
        <v>-16.303360000000001</v>
      </c>
      <c r="I33" s="96">
        <v>-25.17568</v>
      </c>
      <c r="J33" s="96">
        <v>-227.76864</v>
      </c>
      <c r="K33" s="29">
        <f>VLOOKUP(B33,'Caratteristiche Maschi'!$A$4:$C$27,2,)</f>
        <v>0.8</v>
      </c>
      <c r="L33" s="30">
        <f>VLOOKUP(B33,'Caratteristiche Maschi'!$A$4:$C$27,3,)</f>
        <v>2.2000000000000002</v>
      </c>
      <c r="M33" s="16">
        <f t="shared" si="8"/>
        <v>-363.57272727272726</v>
      </c>
      <c r="N33" s="22">
        <f>((MAXA(K33:L33)^2*MINA(K33:L33))*ABS(M33)/2)*(1-ABS(M33)/(0.85*'Caratteristiche Materiale'!$N$4))</f>
        <v>187.75496906218498</v>
      </c>
      <c r="O33" s="17" t="str">
        <f t="shared" si="1"/>
        <v>NON VERIFICATO</v>
      </c>
      <c r="P33" s="20">
        <f>ABS(M33)/(0.85*'Caratteristiche Materiale'!$N$4)</f>
        <v>0.73325592055003808</v>
      </c>
      <c r="Q33" s="21">
        <f t="shared" si="9"/>
        <v>0.58677502658506298</v>
      </c>
      <c r="R33" s="22">
        <f>0.85*'Caratteristiche Materiale'!$N$4*min!P33*(MINA(min!K33:L33))^2*MAXA(min!K33:L33)*(0.5-min!P33/2)</f>
        <v>68.274534204430921</v>
      </c>
      <c r="S33" s="17" t="str">
        <f t="shared" si="2"/>
        <v>verificato</v>
      </c>
      <c r="T33" s="16">
        <f t="shared" si="10"/>
        <v>57.323181818181816</v>
      </c>
      <c r="U33" s="22">
        <f t="shared" si="11"/>
        <v>10.436818181818181</v>
      </c>
      <c r="V33" s="22">
        <f>'Caratteristiche Materiale'!$N$5*(1+ABS(min!M33)/(1.5*'Caratteristiche Materiale'!$N$5))^0.5</f>
        <v>52.375224499892518</v>
      </c>
      <c r="W33" s="22">
        <f t="shared" si="12"/>
        <v>92.180395119810854</v>
      </c>
      <c r="X33" s="17" t="str">
        <f t="shared" si="6"/>
        <v>NON VERIFICATO</v>
      </c>
    </row>
    <row r="34" spans="1:24" ht="15.75" x14ac:dyDescent="0.25">
      <c r="A34" s="5" t="s">
        <v>111</v>
      </c>
      <c r="B34" s="5" t="s">
        <v>9</v>
      </c>
      <c r="C34" s="5" t="s">
        <v>98</v>
      </c>
      <c r="D34" s="5" t="s">
        <v>101</v>
      </c>
      <c r="E34" s="96">
        <v>-639.88800000000003</v>
      </c>
      <c r="F34" s="96">
        <v>-100.8888</v>
      </c>
      <c r="G34" s="96">
        <v>-18.3688</v>
      </c>
      <c r="H34" s="96">
        <v>-16.303360000000001</v>
      </c>
      <c r="I34" s="96">
        <v>-25.17568</v>
      </c>
      <c r="J34" s="96">
        <v>-227.76864</v>
      </c>
      <c r="K34" s="29">
        <f>VLOOKUP(B34,'Caratteristiche Maschi'!$A$4:$C$27,2,)</f>
        <v>0.8</v>
      </c>
      <c r="L34" s="30">
        <f>VLOOKUP(B34,'Caratteristiche Maschi'!$A$4:$C$27,3,)</f>
        <v>2.2000000000000002</v>
      </c>
      <c r="M34" s="16">
        <f t="shared" si="8"/>
        <v>-363.57272727272726</v>
      </c>
      <c r="N34" s="22">
        <f>((MAXA(K34:L34)^2*MINA(K34:L34))*ABS(M34)/2)*(1-ABS(M34)/(0.85*'Caratteristiche Materiale'!$N$4))</f>
        <v>187.75496906218498</v>
      </c>
      <c r="O34" s="17" t="str">
        <f t="shared" si="1"/>
        <v>NON VERIFICATO</v>
      </c>
      <c r="P34" s="20">
        <f>ABS(M34)/(0.85*'Caratteristiche Materiale'!$N$4)</f>
        <v>0.73325592055003808</v>
      </c>
      <c r="Q34" s="21">
        <f t="shared" si="9"/>
        <v>0.58677502658506298</v>
      </c>
      <c r="R34" s="22">
        <f>0.85*'Caratteristiche Materiale'!$N$4*min!P34*(MINA(min!K34:L34))^2*MAXA(min!K34:L34)*(0.5-min!P34/2)</f>
        <v>68.274534204430921</v>
      </c>
      <c r="S34" s="17" t="str">
        <f t="shared" si="2"/>
        <v>verificato</v>
      </c>
      <c r="T34" s="16">
        <f t="shared" si="10"/>
        <v>57.323181818181816</v>
      </c>
      <c r="U34" s="22">
        <f t="shared" si="11"/>
        <v>10.436818181818181</v>
      </c>
      <c r="V34" s="22">
        <f>'Caratteristiche Materiale'!$N$5*(1+ABS(min!M34)/(1.5*'Caratteristiche Materiale'!$N$5))^0.5</f>
        <v>52.375224499892518</v>
      </c>
      <c r="W34" s="22">
        <f t="shared" si="12"/>
        <v>92.180395119810854</v>
      </c>
      <c r="X34" s="17" t="str">
        <f t="shared" si="6"/>
        <v>NON VERIFICATO</v>
      </c>
    </row>
    <row r="35" spans="1:24" ht="15.75" x14ac:dyDescent="0.25">
      <c r="A35" s="5" t="s">
        <v>111</v>
      </c>
      <c r="B35" s="5" t="s">
        <v>9</v>
      </c>
      <c r="C35" s="5" t="s">
        <v>99</v>
      </c>
      <c r="D35" s="5" t="s">
        <v>101</v>
      </c>
      <c r="E35" s="96">
        <v>-639.88800000000003</v>
      </c>
      <c r="F35" s="96">
        <v>-100.8888</v>
      </c>
      <c r="G35" s="96">
        <v>-18.3688</v>
      </c>
      <c r="H35" s="96">
        <v>-16.303360000000001</v>
      </c>
      <c r="I35" s="96">
        <v>-25.17568</v>
      </c>
      <c r="J35" s="96">
        <v>-227.76864</v>
      </c>
      <c r="K35" s="29">
        <f>VLOOKUP(B35,'Caratteristiche Maschi'!$A$4:$C$27,2,)</f>
        <v>0.8</v>
      </c>
      <c r="L35" s="30">
        <f>VLOOKUP(B35,'Caratteristiche Maschi'!$A$4:$C$27,3,)</f>
        <v>2.2000000000000002</v>
      </c>
      <c r="M35" s="16">
        <f t="shared" si="8"/>
        <v>-363.57272727272726</v>
      </c>
      <c r="N35" s="22">
        <f>((MAXA(K35:L35)^2*MINA(K35:L35))*ABS(M35)/2)*(1-ABS(M35)/(0.85*'Caratteristiche Materiale'!$N$4))</f>
        <v>187.75496906218498</v>
      </c>
      <c r="O35" s="17" t="str">
        <f t="shared" si="1"/>
        <v>NON VERIFICATO</v>
      </c>
      <c r="P35" s="20">
        <f>ABS(M35)/(0.85*'Caratteristiche Materiale'!$N$4)</f>
        <v>0.73325592055003808</v>
      </c>
      <c r="Q35" s="21">
        <f t="shared" si="9"/>
        <v>0.58677502658506298</v>
      </c>
      <c r="R35" s="22">
        <f>0.85*'Caratteristiche Materiale'!$N$4*min!P35*(MINA(min!K35:L35))^2*MAXA(min!K35:L35)*(0.5-min!P35/2)</f>
        <v>68.274534204430921</v>
      </c>
      <c r="S35" s="17" t="str">
        <f t="shared" si="2"/>
        <v>verificato</v>
      </c>
      <c r="T35" s="16">
        <f t="shared" si="10"/>
        <v>57.323181818181816</v>
      </c>
      <c r="U35" s="22">
        <f t="shared" si="11"/>
        <v>10.436818181818181</v>
      </c>
      <c r="V35" s="22">
        <f>'Caratteristiche Materiale'!$N$5*(1+ABS(min!M35)/(1.5*'Caratteristiche Materiale'!$N$5))^0.5</f>
        <v>52.375224499892518</v>
      </c>
      <c r="W35" s="22">
        <f t="shared" si="12"/>
        <v>92.180395119810854</v>
      </c>
      <c r="X35" s="17" t="str">
        <f t="shared" si="6"/>
        <v>NON VERIFICATO</v>
      </c>
    </row>
    <row r="36" spans="1:24" ht="15.75" x14ac:dyDescent="0.25">
      <c r="A36" s="5" t="s">
        <v>111</v>
      </c>
      <c r="B36" s="5" t="s">
        <v>10</v>
      </c>
      <c r="C36" s="5" t="s">
        <v>92</v>
      </c>
      <c r="D36" s="5" t="s">
        <v>101</v>
      </c>
      <c r="E36" s="96">
        <v>-993.25280000000009</v>
      </c>
      <c r="F36" s="96">
        <v>-286.58319999999998</v>
      </c>
      <c r="G36" s="96">
        <v>-23.064800000000002</v>
      </c>
      <c r="H36" s="96">
        <v>-19.970640000000003</v>
      </c>
      <c r="I36" s="96">
        <v>-8.2027199999999993</v>
      </c>
      <c r="J36" s="96">
        <v>-702.08928000000003</v>
      </c>
      <c r="K36" s="29">
        <f>VLOOKUP(B36,'Caratteristiche Maschi'!$A$4:$C$27,2,)</f>
        <v>0.8</v>
      </c>
      <c r="L36" s="30">
        <f>VLOOKUP(B36,'Caratteristiche Maschi'!$A$4:$C$27,3,)</f>
        <v>4</v>
      </c>
      <c r="M36" s="16">
        <f t="shared" si="8"/>
        <v>-310.39150000000001</v>
      </c>
      <c r="N36" s="22">
        <f>((MAXA(K36:L36)^2*MINA(K36:L36))*ABS(M36)/2)*(1-ABS(M36)/(0.85*'Caratteristiche Materiale'!$N$4))</f>
        <v>742.95376213297493</v>
      </c>
      <c r="O36" s="17" t="str">
        <f t="shared" ref="O36:O67" si="13">IF(N36&gt;=ABS((IF(A36="Y",I36,J36))), "verificato", "NON VERIFICATO")</f>
        <v>verificato</v>
      </c>
      <c r="P36" s="20">
        <f>ABS(M36)/(0.85*'Caratteristiche Materiale'!$N$4)</f>
        <v>0.62599966386554617</v>
      </c>
      <c r="Q36" s="21">
        <f t="shared" si="9"/>
        <v>0.70237225411730808</v>
      </c>
      <c r="R36" s="22">
        <f>0.85*'Caratteristiche Materiale'!$N$4*min!P36*(MINA(min!K36:L36))^2*MAXA(min!K36:L36)*(0.5-min!P36/2)</f>
        <v>148.590752426595</v>
      </c>
      <c r="S36" s="17" t="str">
        <f t="shared" ref="S36:S67" si="14">IF(R36&gt;=ABS((IF(A36="Y",J36,I36))), "verificato", "NON VERIFICATO")</f>
        <v>verificato</v>
      </c>
      <c r="T36" s="16">
        <f t="shared" si="10"/>
        <v>89.557249999999982</v>
      </c>
      <c r="U36" s="22">
        <f t="shared" si="11"/>
        <v>7.2077499999999999</v>
      </c>
      <c r="V36" s="22">
        <f>'Caratteristiche Materiale'!$N$5*(1+ABS(min!M36)/(1.5*'Caratteristiche Materiale'!$N$5))^0.5</f>
        <v>48.570335596946421</v>
      </c>
      <c r="W36" s="22">
        <f t="shared" si="12"/>
        <v>155.42507391022855</v>
      </c>
      <c r="X36" s="17" t="str">
        <f t="shared" ref="X36:X67" si="15">IF(W36&gt;=ABS((IF(A36="Y",G36,F36))), "verificato", "NON VERIFICATO")</f>
        <v>NON VERIFICATO</v>
      </c>
    </row>
    <row r="37" spans="1:24" ht="15.75" x14ac:dyDescent="0.25">
      <c r="A37" s="5" t="s">
        <v>111</v>
      </c>
      <c r="B37" s="5" t="s">
        <v>10</v>
      </c>
      <c r="C37" s="5" t="s">
        <v>93</v>
      </c>
      <c r="D37" s="5" t="s">
        <v>101</v>
      </c>
      <c r="E37" s="96">
        <v>-984.0616</v>
      </c>
      <c r="F37" s="96">
        <v>-188.89600000000002</v>
      </c>
      <c r="G37" s="96">
        <v>-33.925599999999996</v>
      </c>
      <c r="H37" s="96">
        <v>-32.897440000000003</v>
      </c>
      <c r="I37" s="96">
        <v>-23.038880000000002</v>
      </c>
      <c r="J37" s="96">
        <v>-427.16712000000001</v>
      </c>
      <c r="K37" s="29">
        <f>VLOOKUP(B37,'Caratteristiche Maschi'!$A$4:$C$27,2,)</f>
        <v>0.8</v>
      </c>
      <c r="L37" s="30">
        <f>VLOOKUP(B37,'Caratteristiche Maschi'!$A$4:$C$27,3,)</f>
        <v>4</v>
      </c>
      <c r="M37" s="16">
        <f t="shared" si="8"/>
        <v>-307.51925</v>
      </c>
      <c r="N37" s="22">
        <f>((MAXA(K37:L37)^2*MINA(K37:L37))*ABS(M37)/2)*(1-ABS(M37)/(0.85*'Caratteristiche Materiale'!$N$4))</f>
        <v>747.47962950265571</v>
      </c>
      <c r="O37" s="17" t="str">
        <f t="shared" si="13"/>
        <v>verificato</v>
      </c>
      <c r="P37" s="20">
        <f>ABS(M37)/(0.85*'Caratteristiche Materiale'!$N$4)</f>
        <v>0.62020689075630242</v>
      </c>
      <c r="Q37" s="21">
        <f t="shared" si="9"/>
        <v>0.70665091024410709</v>
      </c>
      <c r="R37" s="22">
        <f>0.85*'Caratteristiche Materiale'!$N$4*min!P37*(MINA(min!K37:L37))^2*MAXA(min!K37:L37)*(0.5-min!P37/2)</f>
        <v>149.49592590053115</v>
      </c>
      <c r="S37" s="17" t="str">
        <f t="shared" si="14"/>
        <v>verificato</v>
      </c>
      <c r="T37" s="16">
        <f t="shared" si="10"/>
        <v>59.03</v>
      </c>
      <c r="U37" s="22">
        <f t="shared" si="11"/>
        <v>10.601749999999997</v>
      </c>
      <c r="V37" s="22">
        <f>'Caratteristiche Materiale'!$N$5*(1+ABS(min!M37)/(1.5*'Caratteristiche Materiale'!$N$5))^0.5</f>
        <v>48.356317810832358</v>
      </c>
      <c r="W37" s="22">
        <f t="shared" si="12"/>
        <v>154.74021699466357</v>
      </c>
      <c r="X37" s="17" t="str">
        <f t="shared" si="15"/>
        <v>NON VERIFICATO</v>
      </c>
    </row>
    <row r="38" spans="1:24" ht="15.75" x14ac:dyDescent="0.25">
      <c r="A38" s="5" t="s">
        <v>111</v>
      </c>
      <c r="B38" s="5" t="s">
        <v>10</v>
      </c>
      <c r="C38" s="5" t="s">
        <v>94</v>
      </c>
      <c r="D38" s="5" t="s">
        <v>101</v>
      </c>
      <c r="E38" s="96">
        <v>-993.25280000000009</v>
      </c>
      <c r="F38" s="96">
        <v>-286.58319999999998</v>
      </c>
      <c r="G38" s="96">
        <v>-23.064800000000002</v>
      </c>
      <c r="H38" s="96">
        <v>-19.970640000000003</v>
      </c>
      <c r="I38" s="96">
        <v>-8.2027199999999993</v>
      </c>
      <c r="J38" s="96">
        <v>-702.08928000000003</v>
      </c>
      <c r="K38" s="29">
        <f>VLOOKUP(B38,'Caratteristiche Maschi'!$A$4:$C$27,2,)</f>
        <v>0.8</v>
      </c>
      <c r="L38" s="30">
        <f>VLOOKUP(B38,'Caratteristiche Maschi'!$A$4:$C$27,3,)</f>
        <v>4</v>
      </c>
      <c r="M38" s="16">
        <f t="shared" si="8"/>
        <v>-310.39150000000001</v>
      </c>
      <c r="N38" s="22">
        <f>((MAXA(K38:L38)^2*MINA(K38:L38))*ABS(M38)/2)*(1-ABS(M38)/(0.85*'Caratteristiche Materiale'!$N$4))</f>
        <v>742.95376213297493</v>
      </c>
      <c r="O38" s="17" t="str">
        <f t="shared" si="13"/>
        <v>verificato</v>
      </c>
      <c r="P38" s="20">
        <f>ABS(M38)/(0.85*'Caratteristiche Materiale'!$N$4)</f>
        <v>0.62599966386554617</v>
      </c>
      <c r="Q38" s="21">
        <f t="shared" si="9"/>
        <v>0.70237225411730808</v>
      </c>
      <c r="R38" s="22">
        <f>0.85*'Caratteristiche Materiale'!$N$4*min!P38*(MINA(min!K38:L38))^2*MAXA(min!K38:L38)*(0.5-min!P38/2)</f>
        <v>148.590752426595</v>
      </c>
      <c r="S38" s="17" t="str">
        <f t="shared" si="14"/>
        <v>verificato</v>
      </c>
      <c r="T38" s="16">
        <f t="shared" si="10"/>
        <v>89.557249999999982</v>
      </c>
      <c r="U38" s="22">
        <f t="shared" si="11"/>
        <v>7.2077499999999999</v>
      </c>
      <c r="V38" s="22">
        <f>'Caratteristiche Materiale'!$N$5*(1+ABS(min!M38)/(1.5*'Caratteristiche Materiale'!$N$5))^0.5</f>
        <v>48.570335596946421</v>
      </c>
      <c r="W38" s="22">
        <f t="shared" si="12"/>
        <v>155.42507391022855</v>
      </c>
      <c r="X38" s="17" t="str">
        <f t="shared" si="15"/>
        <v>NON VERIFICATO</v>
      </c>
    </row>
    <row r="39" spans="1:24" ht="15.75" x14ac:dyDescent="0.25">
      <c r="A39" s="5" t="s">
        <v>111</v>
      </c>
      <c r="B39" s="5" t="s">
        <v>10</v>
      </c>
      <c r="C39" s="5" t="s">
        <v>95</v>
      </c>
      <c r="D39" s="5" t="s">
        <v>101</v>
      </c>
      <c r="E39" s="96">
        <v>-993.25280000000009</v>
      </c>
      <c r="F39" s="96">
        <v>-286.58319999999998</v>
      </c>
      <c r="G39" s="96">
        <v>-23.064800000000002</v>
      </c>
      <c r="H39" s="96">
        <v>-19.970640000000003</v>
      </c>
      <c r="I39" s="96">
        <v>-8.2027199999999993</v>
      </c>
      <c r="J39" s="96">
        <v>-702.08928000000003</v>
      </c>
      <c r="K39" s="29">
        <f>VLOOKUP(B39,'Caratteristiche Maschi'!$A$4:$C$27,2,)</f>
        <v>0.8</v>
      </c>
      <c r="L39" s="30">
        <f>VLOOKUP(B39,'Caratteristiche Maschi'!$A$4:$C$27,3,)</f>
        <v>4</v>
      </c>
      <c r="M39" s="16">
        <f t="shared" si="8"/>
        <v>-310.39150000000001</v>
      </c>
      <c r="N39" s="22">
        <f>((MAXA(K39:L39)^2*MINA(K39:L39))*ABS(M39)/2)*(1-ABS(M39)/(0.85*'Caratteristiche Materiale'!$N$4))</f>
        <v>742.95376213297493</v>
      </c>
      <c r="O39" s="17" t="str">
        <f t="shared" si="13"/>
        <v>verificato</v>
      </c>
      <c r="P39" s="20">
        <f>ABS(M39)/(0.85*'Caratteristiche Materiale'!$N$4)</f>
        <v>0.62599966386554617</v>
      </c>
      <c r="Q39" s="21">
        <f t="shared" si="9"/>
        <v>0.70237225411730808</v>
      </c>
      <c r="R39" s="22">
        <f>0.85*'Caratteristiche Materiale'!$N$4*min!P39*(MINA(min!K39:L39))^2*MAXA(min!K39:L39)*(0.5-min!P39/2)</f>
        <v>148.590752426595</v>
      </c>
      <c r="S39" s="17" t="str">
        <f t="shared" si="14"/>
        <v>verificato</v>
      </c>
      <c r="T39" s="16">
        <f t="shared" si="10"/>
        <v>89.557249999999982</v>
      </c>
      <c r="U39" s="22">
        <f t="shared" si="11"/>
        <v>7.2077499999999999</v>
      </c>
      <c r="V39" s="22">
        <f>'Caratteristiche Materiale'!$N$5*(1+ABS(min!M39)/(1.5*'Caratteristiche Materiale'!$N$5))^0.5</f>
        <v>48.570335596946421</v>
      </c>
      <c r="W39" s="22">
        <f t="shared" si="12"/>
        <v>155.42507391022855</v>
      </c>
      <c r="X39" s="17" t="str">
        <f t="shared" si="15"/>
        <v>NON VERIFICATO</v>
      </c>
    </row>
    <row r="40" spans="1:24" ht="15.75" x14ac:dyDescent="0.25">
      <c r="A40" s="5" t="s">
        <v>111</v>
      </c>
      <c r="B40" s="5" t="s">
        <v>10</v>
      </c>
      <c r="C40" s="5" t="s">
        <v>96</v>
      </c>
      <c r="D40" s="5" t="s">
        <v>101</v>
      </c>
      <c r="E40" s="96">
        <v>-993.25280000000009</v>
      </c>
      <c r="F40" s="96">
        <v>-286.58319999999998</v>
      </c>
      <c r="G40" s="96">
        <v>-23.064800000000002</v>
      </c>
      <c r="H40" s="96">
        <v>-19.970640000000003</v>
      </c>
      <c r="I40" s="96">
        <v>-8.2027199999999993</v>
      </c>
      <c r="J40" s="96">
        <v>-702.08928000000003</v>
      </c>
      <c r="K40" s="29">
        <f>VLOOKUP(B40,'Caratteristiche Maschi'!$A$4:$C$27,2,)</f>
        <v>0.8</v>
      </c>
      <c r="L40" s="30">
        <f>VLOOKUP(B40,'Caratteristiche Maschi'!$A$4:$C$27,3,)</f>
        <v>4</v>
      </c>
      <c r="M40" s="16">
        <f t="shared" si="8"/>
        <v>-310.39150000000001</v>
      </c>
      <c r="N40" s="22">
        <f>((MAXA(K40:L40)^2*MINA(K40:L40))*ABS(M40)/2)*(1-ABS(M40)/(0.85*'Caratteristiche Materiale'!$N$4))</f>
        <v>742.95376213297493</v>
      </c>
      <c r="O40" s="17" t="str">
        <f t="shared" si="13"/>
        <v>verificato</v>
      </c>
      <c r="P40" s="20">
        <f>ABS(M40)/(0.85*'Caratteristiche Materiale'!$N$4)</f>
        <v>0.62599966386554617</v>
      </c>
      <c r="Q40" s="21">
        <f t="shared" si="9"/>
        <v>0.70237225411730808</v>
      </c>
      <c r="R40" s="22">
        <f>0.85*'Caratteristiche Materiale'!$N$4*min!P40*(MINA(min!K40:L40))^2*MAXA(min!K40:L40)*(0.5-min!P40/2)</f>
        <v>148.590752426595</v>
      </c>
      <c r="S40" s="17" t="str">
        <f t="shared" si="14"/>
        <v>verificato</v>
      </c>
      <c r="T40" s="16">
        <f t="shared" si="10"/>
        <v>89.557249999999982</v>
      </c>
      <c r="U40" s="22">
        <f t="shared" si="11"/>
        <v>7.2077499999999999</v>
      </c>
      <c r="V40" s="22">
        <f>'Caratteristiche Materiale'!$N$5*(1+ABS(min!M40)/(1.5*'Caratteristiche Materiale'!$N$5))^0.5</f>
        <v>48.570335596946421</v>
      </c>
      <c r="W40" s="22">
        <f t="shared" si="12"/>
        <v>155.42507391022855</v>
      </c>
      <c r="X40" s="17" t="str">
        <f t="shared" si="15"/>
        <v>NON VERIFICATO</v>
      </c>
    </row>
    <row r="41" spans="1:24" ht="15.75" x14ac:dyDescent="0.25">
      <c r="A41" s="5" t="s">
        <v>111</v>
      </c>
      <c r="B41" s="5" t="s">
        <v>10</v>
      </c>
      <c r="C41" s="5" t="s">
        <v>97</v>
      </c>
      <c r="D41" s="5" t="s">
        <v>101</v>
      </c>
      <c r="E41" s="96">
        <v>-984.0616</v>
      </c>
      <c r="F41" s="96">
        <v>-188.89600000000002</v>
      </c>
      <c r="G41" s="96">
        <v>-33.925599999999996</v>
      </c>
      <c r="H41" s="96">
        <v>-32.897440000000003</v>
      </c>
      <c r="I41" s="96">
        <v>-23.038880000000002</v>
      </c>
      <c r="J41" s="96">
        <v>-427.16712000000001</v>
      </c>
      <c r="K41" s="29">
        <f>VLOOKUP(B41,'Caratteristiche Maschi'!$A$4:$C$27,2,)</f>
        <v>0.8</v>
      </c>
      <c r="L41" s="30">
        <f>VLOOKUP(B41,'Caratteristiche Maschi'!$A$4:$C$27,3,)</f>
        <v>4</v>
      </c>
      <c r="M41" s="16">
        <f t="shared" si="8"/>
        <v>-307.51925</v>
      </c>
      <c r="N41" s="22">
        <f>((MAXA(K41:L41)^2*MINA(K41:L41))*ABS(M41)/2)*(1-ABS(M41)/(0.85*'Caratteristiche Materiale'!$N$4))</f>
        <v>747.47962950265571</v>
      </c>
      <c r="O41" s="17" t="str">
        <f t="shared" si="13"/>
        <v>verificato</v>
      </c>
      <c r="P41" s="20">
        <f>ABS(M41)/(0.85*'Caratteristiche Materiale'!$N$4)</f>
        <v>0.62020689075630242</v>
      </c>
      <c r="Q41" s="21">
        <f t="shared" si="9"/>
        <v>0.70665091024410709</v>
      </c>
      <c r="R41" s="22">
        <f>0.85*'Caratteristiche Materiale'!$N$4*min!P41*(MINA(min!K41:L41))^2*MAXA(min!K41:L41)*(0.5-min!P41/2)</f>
        <v>149.49592590053115</v>
      </c>
      <c r="S41" s="17" t="str">
        <f t="shared" si="14"/>
        <v>verificato</v>
      </c>
      <c r="T41" s="16">
        <f t="shared" si="10"/>
        <v>59.03</v>
      </c>
      <c r="U41" s="22">
        <f t="shared" si="11"/>
        <v>10.601749999999997</v>
      </c>
      <c r="V41" s="22">
        <f>'Caratteristiche Materiale'!$N$5*(1+ABS(min!M41)/(1.5*'Caratteristiche Materiale'!$N$5))^0.5</f>
        <v>48.356317810832358</v>
      </c>
      <c r="W41" s="22">
        <f t="shared" si="12"/>
        <v>154.74021699466357</v>
      </c>
      <c r="X41" s="17" t="str">
        <f t="shared" si="15"/>
        <v>NON VERIFICATO</v>
      </c>
    </row>
    <row r="42" spans="1:24" ht="15.75" x14ac:dyDescent="0.25">
      <c r="A42" s="5" t="s">
        <v>111</v>
      </c>
      <c r="B42" s="5" t="s">
        <v>10</v>
      </c>
      <c r="C42" s="5" t="s">
        <v>98</v>
      </c>
      <c r="D42" s="5" t="s">
        <v>101</v>
      </c>
      <c r="E42" s="96">
        <v>-984.0616</v>
      </c>
      <c r="F42" s="96">
        <v>-188.89600000000002</v>
      </c>
      <c r="G42" s="96">
        <v>-33.925599999999996</v>
      </c>
      <c r="H42" s="96">
        <v>-32.897440000000003</v>
      </c>
      <c r="I42" s="96">
        <v>-23.038880000000002</v>
      </c>
      <c r="J42" s="96">
        <v>-427.16712000000001</v>
      </c>
      <c r="K42" s="29">
        <f>VLOOKUP(B42,'Caratteristiche Maschi'!$A$4:$C$27,2,)</f>
        <v>0.8</v>
      </c>
      <c r="L42" s="30">
        <f>VLOOKUP(B42,'Caratteristiche Maschi'!$A$4:$C$27,3,)</f>
        <v>4</v>
      </c>
      <c r="M42" s="16">
        <f t="shared" si="8"/>
        <v>-307.51925</v>
      </c>
      <c r="N42" s="22">
        <f>((MAXA(K42:L42)^2*MINA(K42:L42))*ABS(M42)/2)*(1-ABS(M42)/(0.85*'Caratteristiche Materiale'!$N$4))</f>
        <v>747.47962950265571</v>
      </c>
      <c r="O42" s="17" t="str">
        <f t="shared" si="13"/>
        <v>verificato</v>
      </c>
      <c r="P42" s="20">
        <f>ABS(M42)/(0.85*'Caratteristiche Materiale'!$N$4)</f>
        <v>0.62020689075630242</v>
      </c>
      <c r="Q42" s="21">
        <f t="shared" si="9"/>
        <v>0.70665091024410709</v>
      </c>
      <c r="R42" s="22">
        <f>0.85*'Caratteristiche Materiale'!$N$4*min!P42*(MINA(min!K42:L42))^2*MAXA(min!K42:L42)*(0.5-min!P42/2)</f>
        <v>149.49592590053115</v>
      </c>
      <c r="S42" s="17" t="str">
        <f t="shared" si="14"/>
        <v>verificato</v>
      </c>
      <c r="T42" s="16">
        <f t="shared" si="10"/>
        <v>59.03</v>
      </c>
      <c r="U42" s="22">
        <f t="shared" si="11"/>
        <v>10.601749999999997</v>
      </c>
      <c r="V42" s="22">
        <f>'Caratteristiche Materiale'!$N$5*(1+ABS(min!M42)/(1.5*'Caratteristiche Materiale'!$N$5))^0.5</f>
        <v>48.356317810832358</v>
      </c>
      <c r="W42" s="22">
        <f t="shared" si="12"/>
        <v>154.74021699466357</v>
      </c>
      <c r="X42" s="17" t="str">
        <f t="shared" si="15"/>
        <v>NON VERIFICATO</v>
      </c>
    </row>
    <row r="43" spans="1:24" ht="15.75" x14ac:dyDescent="0.25">
      <c r="A43" s="5" t="s">
        <v>111</v>
      </c>
      <c r="B43" s="5" t="s">
        <v>10</v>
      </c>
      <c r="C43" s="5" t="s">
        <v>99</v>
      </c>
      <c r="D43" s="5" t="s">
        <v>101</v>
      </c>
      <c r="E43" s="96">
        <v>-984.0616</v>
      </c>
      <c r="F43" s="96">
        <v>-188.89600000000002</v>
      </c>
      <c r="G43" s="96">
        <v>-33.925599999999996</v>
      </c>
      <c r="H43" s="96">
        <v>-32.897440000000003</v>
      </c>
      <c r="I43" s="96">
        <v>-23.038880000000002</v>
      </c>
      <c r="J43" s="96">
        <v>-427.16712000000001</v>
      </c>
      <c r="K43" s="29">
        <f>VLOOKUP(B43,'Caratteristiche Maschi'!$A$4:$C$27,2,)</f>
        <v>0.8</v>
      </c>
      <c r="L43" s="30">
        <f>VLOOKUP(B43,'Caratteristiche Maschi'!$A$4:$C$27,3,)</f>
        <v>4</v>
      </c>
      <c r="M43" s="16">
        <f t="shared" si="8"/>
        <v>-307.51925</v>
      </c>
      <c r="N43" s="22">
        <f>((MAXA(K43:L43)^2*MINA(K43:L43))*ABS(M43)/2)*(1-ABS(M43)/(0.85*'Caratteristiche Materiale'!$N$4))</f>
        <v>747.47962950265571</v>
      </c>
      <c r="O43" s="17" t="str">
        <f t="shared" si="13"/>
        <v>verificato</v>
      </c>
      <c r="P43" s="20">
        <f>ABS(M43)/(0.85*'Caratteristiche Materiale'!$N$4)</f>
        <v>0.62020689075630242</v>
      </c>
      <c r="Q43" s="21">
        <f t="shared" si="9"/>
        <v>0.70665091024410709</v>
      </c>
      <c r="R43" s="22">
        <f>0.85*'Caratteristiche Materiale'!$N$4*min!P43*(MINA(min!K43:L43))^2*MAXA(min!K43:L43)*(0.5-min!P43/2)</f>
        <v>149.49592590053115</v>
      </c>
      <c r="S43" s="17" t="str">
        <f t="shared" si="14"/>
        <v>verificato</v>
      </c>
      <c r="T43" s="16">
        <f t="shared" si="10"/>
        <v>59.03</v>
      </c>
      <c r="U43" s="22">
        <f t="shared" si="11"/>
        <v>10.601749999999997</v>
      </c>
      <c r="V43" s="22">
        <f>'Caratteristiche Materiale'!$N$5*(1+ABS(min!M43)/(1.5*'Caratteristiche Materiale'!$N$5))^0.5</f>
        <v>48.356317810832358</v>
      </c>
      <c r="W43" s="22">
        <f t="shared" si="12"/>
        <v>154.74021699466357</v>
      </c>
      <c r="X43" s="17" t="str">
        <f t="shared" si="15"/>
        <v>NON VERIFICATO</v>
      </c>
    </row>
    <row r="44" spans="1:24" ht="15.75" x14ac:dyDescent="0.25">
      <c r="A44" s="5" t="s">
        <v>111</v>
      </c>
      <c r="B44" s="5" t="s">
        <v>11</v>
      </c>
      <c r="C44" s="5" t="s">
        <v>92</v>
      </c>
      <c r="D44" s="5" t="s">
        <v>101</v>
      </c>
      <c r="E44" s="96">
        <v>-655.21040000000005</v>
      </c>
      <c r="F44" s="96">
        <v>-128.34800000000001</v>
      </c>
      <c r="G44" s="96">
        <v>-11.107200000000001</v>
      </c>
      <c r="H44" s="96">
        <v>-18.998079999999998</v>
      </c>
      <c r="I44" s="96">
        <v>-2.67232</v>
      </c>
      <c r="J44" s="96">
        <v>-338.94576000000006</v>
      </c>
      <c r="K44" s="29">
        <f>VLOOKUP(B44,'Caratteristiche Maschi'!$A$4:$C$27,2,)</f>
        <v>0.8</v>
      </c>
      <c r="L44" s="30">
        <f>VLOOKUP(B44,'Caratteristiche Maschi'!$A$4:$C$27,3,)</f>
        <v>2.2200000000000002</v>
      </c>
      <c r="M44" s="16">
        <f t="shared" si="8"/>
        <v>-368.92477477477473</v>
      </c>
      <c r="N44" s="22">
        <f>((MAXA(K44:L44)^2*MINA(K44:L44))*ABS(M44)/2)*(1-ABS(M44)/(0.85*'Caratteristiche Materiale'!$N$4))</f>
        <v>186.14824786366398</v>
      </c>
      <c r="O44" s="17" t="str">
        <f t="shared" si="13"/>
        <v>NON VERIFICATO</v>
      </c>
      <c r="P44" s="20">
        <f>ABS(M44)/(0.85*'Caratteristiche Materiale'!$N$4)</f>
        <v>0.74404996593231876</v>
      </c>
      <c r="Q44" s="21">
        <f t="shared" si="9"/>
        <v>0.57131884238530217</v>
      </c>
      <c r="R44" s="22">
        <f>0.85*'Caratteristiche Materiale'!$N$4*min!P44*(MINA(min!K44:L44))^2*MAXA(min!K44:L44)*(0.5-min!P44/2)</f>
        <v>67.080449680599642</v>
      </c>
      <c r="S44" s="17" t="str">
        <f t="shared" si="14"/>
        <v>verificato</v>
      </c>
      <c r="T44" s="16">
        <f t="shared" si="10"/>
        <v>72.268018018018012</v>
      </c>
      <c r="U44" s="22">
        <f t="shared" si="11"/>
        <v>6.2540540540540537</v>
      </c>
      <c r="V44" s="22">
        <f>'Caratteristiche Materiale'!$N$5*(1+ABS(min!M44)/(1.5*'Caratteristiche Materiale'!$N$5))^0.5</f>
        <v>52.742940928789878</v>
      </c>
      <c r="W44" s="22">
        <f t="shared" si="12"/>
        <v>93.671463089530846</v>
      </c>
      <c r="X44" s="17" t="str">
        <f t="shared" si="15"/>
        <v>NON VERIFICATO</v>
      </c>
    </row>
    <row r="45" spans="1:24" ht="15.75" x14ac:dyDescent="0.25">
      <c r="A45" s="5" t="s">
        <v>111</v>
      </c>
      <c r="B45" s="5" t="s">
        <v>11</v>
      </c>
      <c r="C45" s="5" t="s">
        <v>93</v>
      </c>
      <c r="D45" s="5" t="s">
        <v>101</v>
      </c>
      <c r="E45" s="96">
        <v>-647.71040000000005</v>
      </c>
      <c r="F45" s="96">
        <v>-82.232799999999997</v>
      </c>
      <c r="G45" s="96">
        <v>-15.716800000000001</v>
      </c>
      <c r="H45" s="96">
        <v>-33.498240000000003</v>
      </c>
      <c r="I45" s="96">
        <v>-12.930240000000001</v>
      </c>
      <c r="J45" s="96">
        <v>-219.12752</v>
      </c>
      <c r="K45" s="29">
        <f>VLOOKUP(B45,'Caratteristiche Maschi'!$A$4:$C$27,2,)</f>
        <v>0.8</v>
      </c>
      <c r="L45" s="30">
        <f>VLOOKUP(B45,'Caratteristiche Maschi'!$A$4:$C$27,3,)</f>
        <v>2.2200000000000002</v>
      </c>
      <c r="M45" s="16">
        <f t="shared" si="8"/>
        <v>-364.70180180180176</v>
      </c>
      <c r="N45" s="22">
        <f>((MAXA(K45:L45)^2*MINA(K45:L45))*ABS(M45)/2)*(1-ABS(M45)/(0.85*'Caratteristiche Materiale'!$N$4))</f>
        <v>190.14077643509256</v>
      </c>
      <c r="O45" s="17" t="str">
        <f t="shared" si="13"/>
        <v>NON VERIFICATO</v>
      </c>
      <c r="P45" s="20">
        <f>ABS(M45)/(0.85*'Caratteristiche Materiale'!$N$4)</f>
        <v>0.73553304565069255</v>
      </c>
      <c r="Q45" s="21">
        <f t="shared" si="9"/>
        <v>0.58357255321952639</v>
      </c>
      <c r="R45" s="22">
        <f>0.85*'Caratteristiche Materiale'!$N$4*min!P45*(MINA(min!K45:L45))^2*MAXA(min!K45:L45)*(0.5-min!P45/2)</f>
        <v>68.519198715348679</v>
      </c>
      <c r="S45" s="17" t="str">
        <f t="shared" si="14"/>
        <v>verificato</v>
      </c>
      <c r="T45" s="16">
        <f t="shared" si="10"/>
        <v>46.302252252252245</v>
      </c>
      <c r="U45" s="22">
        <f t="shared" si="11"/>
        <v>8.8495495495495486</v>
      </c>
      <c r="V45" s="22">
        <f>'Caratteristiche Materiale'!$N$5*(1+ABS(min!M45)/(1.5*'Caratteristiche Materiale'!$N$5))^0.5</f>
        <v>52.453012959872659</v>
      </c>
      <c r="W45" s="22">
        <f t="shared" si="12"/>
        <v>93.156551016733857</v>
      </c>
      <c r="X45" s="17" t="str">
        <f t="shared" si="15"/>
        <v>verificato</v>
      </c>
    </row>
    <row r="46" spans="1:24" ht="15.75" x14ac:dyDescent="0.25">
      <c r="A46" s="5" t="s">
        <v>111</v>
      </c>
      <c r="B46" s="5" t="s">
        <v>11</v>
      </c>
      <c r="C46" s="5" t="s">
        <v>94</v>
      </c>
      <c r="D46" s="5" t="s">
        <v>101</v>
      </c>
      <c r="E46" s="96">
        <v>-655.21040000000005</v>
      </c>
      <c r="F46" s="96">
        <v>-128.34800000000001</v>
      </c>
      <c r="G46" s="96">
        <v>-11.107200000000001</v>
      </c>
      <c r="H46" s="96">
        <v>-18.998079999999998</v>
      </c>
      <c r="I46" s="96">
        <v>-2.67232</v>
      </c>
      <c r="J46" s="96">
        <v>-338.94576000000006</v>
      </c>
      <c r="K46" s="29">
        <f>VLOOKUP(B46,'Caratteristiche Maschi'!$A$4:$C$27,2,)</f>
        <v>0.8</v>
      </c>
      <c r="L46" s="30">
        <f>VLOOKUP(B46,'Caratteristiche Maschi'!$A$4:$C$27,3,)</f>
        <v>2.2200000000000002</v>
      </c>
      <c r="M46" s="16">
        <f t="shared" si="8"/>
        <v>-368.92477477477473</v>
      </c>
      <c r="N46" s="22">
        <f>((MAXA(K46:L46)^2*MINA(K46:L46))*ABS(M46)/2)*(1-ABS(M46)/(0.85*'Caratteristiche Materiale'!$N$4))</f>
        <v>186.14824786366398</v>
      </c>
      <c r="O46" s="17" t="str">
        <f t="shared" si="13"/>
        <v>NON VERIFICATO</v>
      </c>
      <c r="P46" s="20">
        <f>ABS(M46)/(0.85*'Caratteristiche Materiale'!$N$4)</f>
        <v>0.74404996593231876</v>
      </c>
      <c r="Q46" s="21">
        <f t="shared" si="9"/>
        <v>0.57131884238530217</v>
      </c>
      <c r="R46" s="22">
        <f>0.85*'Caratteristiche Materiale'!$N$4*min!P46*(MINA(min!K46:L46))^2*MAXA(min!K46:L46)*(0.5-min!P46/2)</f>
        <v>67.080449680599642</v>
      </c>
      <c r="S46" s="17" t="str">
        <f t="shared" si="14"/>
        <v>verificato</v>
      </c>
      <c r="T46" s="16">
        <f t="shared" si="10"/>
        <v>72.268018018018012</v>
      </c>
      <c r="U46" s="22">
        <f t="shared" si="11"/>
        <v>6.2540540540540537</v>
      </c>
      <c r="V46" s="22">
        <f>'Caratteristiche Materiale'!$N$5*(1+ABS(min!M46)/(1.5*'Caratteristiche Materiale'!$N$5))^0.5</f>
        <v>52.742940928789878</v>
      </c>
      <c r="W46" s="22">
        <f t="shared" si="12"/>
        <v>93.671463089530846</v>
      </c>
      <c r="X46" s="17" t="str">
        <f t="shared" si="15"/>
        <v>NON VERIFICATO</v>
      </c>
    </row>
    <row r="47" spans="1:24" ht="15.75" x14ac:dyDescent="0.25">
      <c r="A47" s="5" t="s">
        <v>111</v>
      </c>
      <c r="B47" s="5" t="s">
        <v>11</v>
      </c>
      <c r="C47" s="5" t="s">
        <v>95</v>
      </c>
      <c r="D47" s="5" t="s">
        <v>101</v>
      </c>
      <c r="E47" s="96">
        <v>-655.21040000000005</v>
      </c>
      <c r="F47" s="96">
        <v>-128.34800000000001</v>
      </c>
      <c r="G47" s="96">
        <v>-11.107200000000001</v>
      </c>
      <c r="H47" s="96">
        <v>-18.998079999999998</v>
      </c>
      <c r="I47" s="96">
        <v>-2.67232</v>
      </c>
      <c r="J47" s="96">
        <v>-338.94576000000006</v>
      </c>
      <c r="K47" s="29">
        <f>VLOOKUP(B47,'Caratteristiche Maschi'!$A$4:$C$27,2,)</f>
        <v>0.8</v>
      </c>
      <c r="L47" s="30">
        <f>VLOOKUP(B47,'Caratteristiche Maschi'!$A$4:$C$27,3,)</f>
        <v>2.2200000000000002</v>
      </c>
      <c r="M47" s="16">
        <f t="shared" si="8"/>
        <v>-368.92477477477473</v>
      </c>
      <c r="N47" s="22">
        <f>((MAXA(K47:L47)^2*MINA(K47:L47))*ABS(M47)/2)*(1-ABS(M47)/(0.85*'Caratteristiche Materiale'!$N$4))</f>
        <v>186.14824786366398</v>
      </c>
      <c r="O47" s="17" t="str">
        <f t="shared" si="13"/>
        <v>NON VERIFICATO</v>
      </c>
      <c r="P47" s="20">
        <f>ABS(M47)/(0.85*'Caratteristiche Materiale'!$N$4)</f>
        <v>0.74404996593231876</v>
      </c>
      <c r="Q47" s="21">
        <f t="shared" si="9"/>
        <v>0.57131884238530217</v>
      </c>
      <c r="R47" s="22">
        <f>0.85*'Caratteristiche Materiale'!$N$4*min!P47*(MINA(min!K47:L47))^2*MAXA(min!K47:L47)*(0.5-min!P47/2)</f>
        <v>67.080449680599642</v>
      </c>
      <c r="S47" s="17" t="str">
        <f t="shared" si="14"/>
        <v>verificato</v>
      </c>
      <c r="T47" s="16">
        <f t="shared" si="10"/>
        <v>72.268018018018012</v>
      </c>
      <c r="U47" s="22">
        <f t="shared" si="11"/>
        <v>6.2540540540540537</v>
      </c>
      <c r="V47" s="22">
        <f>'Caratteristiche Materiale'!$N$5*(1+ABS(min!M47)/(1.5*'Caratteristiche Materiale'!$N$5))^0.5</f>
        <v>52.742940928789878</v>
      </c>
      <c r="W47" s="22">
        <f t="shared" si="12"/>
        <v>93.671463089530846</v>
      </c>
      <c r="X47" s="17" t="str">
        <f t="shared" si="15"/>
        <v>NON VERIFICATO</v>
      </c>
    </row>
    <row r="48" spans="1:24" ht="15.75" x14ac:dyDescent="0.25">
      <c r="A48" s="5" t="s">
        <v>111</v>
      </c>
      <c r="B48" s="5" t="s">
        <v>11</v>
      </c>
      <c r="C48" s="5" t="s">
        <v>96</v>
      </c>
      <c r="D48" s="5" t="s">
        <v>101</v>
      </c>
      <c r="E48" s="96">
        <v>-655.21040000000005</v>
      </c>
      <c r="F48" s="96">
        <v>-128.34800000000001</v>
      </c>
      <c r="G48" s="96">
        <v>-11.107200000000001</v>
      </c>
      <c r="H48" s="96">
        <v>-18.998079999999998</v>
      </c>
      <c r="I48" s="96">
        <v>-2.67232</v>
      </c>
      <c r="J48" s="96">
        <v>-338.94576000000006</v>
      </c>
      <c r="K48" s="29">
        <f>VLOOKUP(B48,'Caratteristiche Maschi'!$A$4:$C$27,2,)</f>
        <v>0.8</v>
      </c>
      <c r="L48" s="30">
        <f>VLOOKUP(B48,'Caratteristiche Maschi'!$A$4:$C$27,3,)</f>
        <v>2.2200000000000002</v>
      </c>
      <c r="M48" s="16">
        <f t="shared" si="8"/>
        <v>-368.92477477477473</v>
      </c>
      <c r="N48" s="22">
        <f>((MAXA(K48:L48)^2*MINA(K48:L48))*ABS(M48)/2)*(1-ABS(M48)/(0.85*'Caratteristiche Materiale'!$N$4))</f>
        <v>186.14824786366398</v>
      </c>
      <c r="O48" s="17" t="str">
        <f t="shared" si="13"/>
        <v>NON VERIFICATO</v>
      </c>
      <c r="P48" s="20">
        <f>ABS(M48)/(0.85*'Caratteristiche Materiale'!$N$4)</f>
        <v>0.74404996593231876</v>
      </c>
      <c r="Q48" s="21">
        <f t="shared" si="9"/>
        <v>0.57131884238530217</v>
      </c>
      <c r="R48" s="22">
        <f>0.85*'Caratteristiche Materiale'!$N$4*min!P48*(MINA(min!K48:L48))^2*MAXA(min!K48:L48)*(0.5-min!P48/2)</f>
        <v>67.080449680599642</v>
      </c>
      <c r="S48" s="17" t="str">
        <f t="shared" si="14"/>
        <v>verificato</v>
      </c>
      <c r="T48" s="16">
        <f t="shared" si="10"/>
        <v>72.268018018018012</v>
      </c>
      <c r="U48" s="22">
        <f t="shared" si="11"/>
        <v>6.2540540540540537</v>
      </c>
      <c r="V48" s="22">
        <f>'Caratteristiche Materiale'!$N$5*(1+ABS(min!M48)/(1.5*'Caratteristiche Materiale'!$N$5))^0.5</f>
        <v>52.742940928789878</v>
      </c>
      <c r="W48" s="22">
        <f t="shared" si="12"/>
        <v>93.671463089530846</v>
      </c>
      <c r="X48" s="17" t="str">
        <f t="shared" si="15"/>
        <v>NON VERIFICATO</v>
      </c>
    </row>
    <row r="49" spans="1:24" ht="15.75" x14ac:dyDescent="0.25">
      <c r="A49" s="5" t="s">
        <v>111</v>
      </c>
      <c r="B49" s="5" t="s">
        <v>11</v>
      </c>
      <c r="C49" s="5" t="s">
        <v>97</v>
      </c>
      <c r="D49" s="5" t="s">
        <v>101</v>
      </c>
      <c r="E49" s="96">
        <v>-647.71040000000005</v>
      </c>
      <c r="F49" s="96">
        <v>-82.232799999999997</v>
      </c>
      <c r="G49" s="96">
        <v>-15.716800000000001</v>
      </c>
      <c r="H49" s="96">
        <v>-33.498240000000003</v>
      </c>
      <c r="I49" s="96">
        <v>-12.930240000000001</v>
      </c>
      <c r="J49" s="96">
        <v>-219.12752</v>
      </c>
      <c r="K49" s="29">
        <f>VLOOKUP(B49,'Caratteristiche Maschi'!$A$4:$C$27,2,)</f>
        <v>0.8</v>
      </c>
      <c r="L49" s="30">
        <f>VLOOKUP(B49,'Caratteristiche Maschi'!$A$4:$C$27,3,)</f>
        <v>2.2200000000000002</v>
      </c>
      <c r="M49" s="16">
        <f t="shared" si="8"/>
        <v>-364.70180180180176</v>
      </c>
      <c r="N49" s="22">
        <f>((MAXA(K49:L49)^2*MINA(K49:L49))*ABS(M49)/2)*(1-ABS(M49)/(0.85*'Caratteristiche Materiale'!$N$4))</f>
        <v>190.14077643509256</v>
      </c>
      <c r="O49" s="17" t="str">
        <f t="shared" si="13"/>
        <v>NON VERIFICATO</v>
      </c>
      <c r="P49" s="20">
        <f>ABS(M49)/(0.85*'Caratteristiche Materiale'!$N$4)</f>
        <v>0.73553304565069255</v>
      </c>
      <c r="Q49" s="21">
        <f t="shared" si="9"/>
        <v>0.58357255321952639</v>
      </c>
      <c r="R49" s="22">
        <f>0.85*'Caratteristiche Materiale'!$N$4*min!P49*(MINA(min!K49:L49))^2*MAXA(min!K49:L49)*(0.5-min!P49/2)</f>
        <v>68.519198715348679</v>
      </c>
      <c r="S49" s="17" t="str">
        <f t="shared" si="14"/>
        <v>verificato</v>
      </c>
      <c r="T49" s="16">
        <f t="shared" si="10"/>
        <v>46.302252252252245</v>
      </c>
      <c r="U49" s="22">
        <f t="shared" si="11"/>
        <v>8.8495495495495486</v>
      </c>
      <c r="V49" s="22">
        <f>'Caratteristiche Materiale'!$N$5*(1+ABS(min!M49)/(1.5*'Caratteristiche Materiale'!$N$5))^0.5</f>
        <v>52.453012959872659</v>
      </c>
      <c r="W49" s="22">
        <f t="shared" si="12"/>
        <v>93.156551016733857</v>
      </c>
      <c r="X49" s="17" t="str">
        <f t="shared" si="15"/>
        <v>verificato</v>
      </c>
    </row>
    <row r="50" spans="1:24" ht="15.75" x14ac:dyDescent="0.25">
      <c r="A50" s="5" t="s">
        <v>111</v>
      </c>
      <c r="B50" s="5" t="s">
        <v>11</v>
      </c>
      <c r="C50" s="5" t="s">
        <v>98</v>
      </c>
      <c r="D50" s="5" t="s">
        <v>101</v>
      </c>
      <c r="E50" s="96">
        <v>-647.71040000000005</v>
      </c>
      <c r="F50" s="96">
        <v>-82.232799999999997</v>
      </c>
      <c r="G50" s="96">
        <v>-15.716800000000001</v>
      </c>
      <c r="H50" s="96">
        <v>-33.498240000000003</v>
      </c>
      <c r="I50" s="96">
        <v>-12.930240000000001</v>
      </c>
      <c r="J50" s="96">
        <v>-219.12752</v>
      </c>
      <c r="K50" s="29">
        <f>VLOOKUP(B50,'Caratteristiche Maschi'!$A$4:$C$27,2,)</f>
        <v>0.8</v>
      </c>
      <c r="L50" s="30">
        <f>VLOOKUP(B50,'Caratteristiche Maschi'!$A$4:$C$27,3,)</f>
        <v>2.2200000000000002</v>
      </c>
      <c r="M50" s="16">
        <f t="shared" si="8"/>
        <v>-364.70180180180176</v>
      </c>
      <c r="N50" s="22">
        <f>((MAXA(K50:L50)^2*MINA(K50:L50))*ABS(M50)/2)*(1-ABS(M50)/(0.85*'Caratteristiche Materiale'!$N$4))</f>
        <v>190.14077643509256</v>
      </c>
      <c r="O50" s="17" t="str">
        <f t="shared" si="13"/>
        <v>NON VERIFICATO</v>
      </c>
      <c r="P50" s="20">
        <f>ABS(M50)/(0.85*'Caratteristiche Materiale'!$N$4)</f>
        <v>0.73553304565069255</v>
      </c>
      <c r="Q50" s="21">
        <f t="shared" si="9"/>
        <v>0.58357255321952639</v>
      </c>
      <c r="R50" s="22">
        <f>0.85*'Caratteristiche Materiale'!$N$4*min!P50*(MINA(min!K50:L50))^2*MAXA(min!K50:L50)*(0.5-min!P50/2)</f>
        <v>68.519198715348679</v>
      </c>
      <c r="S50" s="17" t="str">
        <f t="shared" si="14"/>
        <v>verificato</v>
      </c>
      <c r="T50" s="16">
        <f t="shared" si="10"/>
        <v>46.302252252252245</v>
      </c>
      <c r="U50" s="22">
        <f t="shared" si="11"/>
        <v>8.8495495495495486</v>
      </c>
      <c r="V50" s="22">
        <f>'Caratteristiche Materiale'!$N$5*(1+ABS(min!M50)/(1.5*'Caratteristiche Materiale'!$N$5))^0.5</f>
        <v>52.453012959872659</v>
      </c>
      <c r="W50" s="22">
        <f t="shared" si="12"/>
        <v>93.156551016733857</v>
      </c>
      <c r="X50" s="17" t="str">
        <f t="shared" si="15"/>
        <v>verificato</v>
      </c>
    </row>
    <row r="51" spans="1:24" ht="15.75" x14ac:dyDescent="0.25">
      <c r="A51" s="5" t="s">
        <v>111</v>
      </c>
      <c r="B51" s="5" t="s">
        <v>11</v>
      </c>
      <c r="C51" s="5" t="s">
        <v>99</v>
      </c>
      <c r="D51" s="5" t="s">
        <v>101</v>
      </c>
      <c r="E51" s="96">
        <v>-647.71040000000005</v>
      </c>
      <c r="F51" s="96">
        <v>-82.232799999999997</v>
      </c>
      <c r="G51" s="96">
        <v>-15.716800000000001</v>
      </c>
      <c r="H51" s="96">
        <v>-33.498240000000003</v>
      </c>
      <c r="I51" s="96">
        <v>-12.930240000000001</v>
      </c>
      <c r="J51" s="96">
        <v>-219.12752</v>
      </c>
      <c r="K51" s="29">
        <f>VLOOKUP(B51,'Caratteristiche Maschi'!$A$4:$C$27,2,)</f>
        <v>0.8</v>
      </c>
      <c r="L51" s="30">
        <f>VLOOKUP(B51,'Caratteristiche Maschi'!$A$4:$C$27,3,)</f>
        <v>2.2200000000000002</v>
      </c>
      <c r="M51" s="16">
        <f t="shared" si="8"/>
        <v>-364.70180180180176</v>
      </c>
      <c r="N51" s="22">
        <f>((MAXA(K51:L51)^2*MINA(K51:L51))*ABS(M51)/2)*(1-ABS(M51)/(0.85*'Caratteristiche Materiale'!$N$4))</f>
        <v>190.14077643509256</v>
      </c>
      <c r="O51" s="17" t="str">
        <f t="shared" si="13"/>
        <v>NON VERIFICATO</v>
      </c>
      <c r="P51" s="20">
        <f>ABS(M51)/(0.85*'Caratteristiche Materiale'!$N$4)</f>
        <v>0.73553304565069255</v>
      </c>
      <c r="Q51" s="21">
        <f t="shared" si="9"/>
        <v>0.58357255321952639</v>
      </c>
      <c r="R51" s="22">
        <f>0.85*'Caratteristiche Materiale'!$N$4*min!P51*(MINA(min!K51:L51))^2*MAXA(min!K51:L51)*(0.5-min!P51/2)</f>
        <v>68.519198715348679</v>
      </c>
      <c r="S51" s="17" t="str">
        <f t="shared" si="14"/>
        <v>verificato</v>
      </c>
      <c r="T51" s="16">
        <f t="shared" si="10"/>
        <v>46.302252252252245</v>
      </c>
      <c r="U51" s="22">
        <f t="shared" si="11"/>
        <v>8.8495495495495486</v>
      </c>
      <c r="V51" s="22">
        <f>'Caratteristiche Materiale'!$N$5*(1+ABS(min!M51)/(1.5*'Caratteristiche Materiale'!$N$5))^0.5</f>
        <v>52.453012959872659</v>
      </c>
      <c r="W51" s="22">
        <f t="shared" si="12"/>
        <v>93.156551016733857</v>
      </c>
      <c r="X51" s="17" t="str">
        <f t="shared" si="15"/>
        <v>verificato</v>
      </c>
    </row>
    <row r="52" spans="1:24" ht="15.75" x14ac:dyDescent="0.25">
      <c r="A52" s="5" t="s">
        <v>111</v>
      </c>
      <c r="B52" s="5" t="s">
        <v>12</v>
      </c>
      <c r="C52" s="5" t="s">
        <v>92</v>
      </c>
      <c r="D52" s="5" t="s">
        <v>101</v>
      </c>
      <c r="E52" s="96">
        <v>-1023.9432000000002</v>
      </c>
      <c r="F52" s="96">
        <v>-140.5712</v>
      </c>
      <c r="G52" s="96">
        <v>-5.6016000000000004</v>
      </c>
      <c r="H52" s="96">
        <v>-29.602080000000001</v>
      </c>
      <c r="I52" s="96">
        <v>8.3748000000000005</v>
      </c>
      <c r="J52" s="96">
        <v>-410.86512000000005</v>
      </c>
      <c r="K52" s="29">
        <f>VLOOKUP(B52,'Caratteristiche Maschi'!$A$4:$C$27,2,)</f>
        <v>0.8</v>
      </c>
      <c r="L52" s="30">
        <f>VLOOKUP(B52,'Caratteristiche Maschi'!$A$4:$C$27,3,)</f>
        <v>2.85</v>
      </c>
      <c r="M52" s="16">
        <f t="shared" si="8"/>
        <v>-449.09789473684214</v>
      </c>
      <c r="N52" s="22">
        <f>((MAXA(K52:L52)^2*MINA(K52:L52))*ABS(M52)/2)*(1-ABS(M52)/(0.85*'Caratteristiche Materiale'!$N$4))</f>
        <v>137.53123206776473</v>
      </c>
      <c r="O52" s="17" t="str">
        <f t="shared" si="13"/>
        <v>NON VERIFICATO</v>
      </c>
      <c r="P52" s="20">
        <f>ABS(M52)/(0.85*'Caratteristiche Materiale'!$N$4)</f>
        <v>0.90574365325077399</v>
      </c>
      <c r="Q52" s="21">
        <f t="shared" si="9"/>
        <v>0.25611626354014705</v>
      </c>
      <c r="R52" s="22">
        <f>0.85*'Caratteristiche Materiale'!$N$4*min!P52*(MINA(min!K52:L52))^2*MAXA(min!K52:L52)*(0.5-min!P52/2)</f>
        <v>38.605258124284838</v>
      </c>
      <c r="S52" s="17" t="str">
        <f t="shared" si="14"/>
        <v>verificato</v>
      </c>
      <c r="T52" s="16">
        <f t="shared" si="10"/>
        <v>61.654035087719294</v>
      </c>
      <c r="U52" s="22">
        <f t="shared" si="11"/>
        <v>2.4568421052631577</v>
      </c>
      <c r="V52" s="22">
        <f>'Caratteristiche Materiale'!$N$5*(1+ABS(min!M52)/(1.5*'Caratteristiche Materiale'!$N$5))^0.5</f>
        <v>57.972803161764993</v>
      </c>
      <c r="W52" s="22">
        <f t="shared" si="12"/>
        <v>132.17799120882421</v>
      </c>
      <c r="X52" s="17" t="str">
        <f t="shared" si="15"/>
        <v>NON VERIFICATO</v>
      </c>
    </row>
    <row r="53" spans="1:24" ht="15.75" x14ac:dyDescent="0.25">
      <c r="A53" s="5" t="s">
        <v>111</v>
      </c>
      <c r="B53" s="5" t="s">
        <v>12</v>
      </c>
      <c r="C53" s="5" t="s">
        <v>93</v>
      </c>
      <c r="D53" s="5" t="s">
        <v>101</v>
      </c>
      <c r="E53" s="96">
        <v>-1009.8056000000001</v>
      </c>
      <c r="F53" s="96">
        <v>-97.532800000000009</v>
      </c>
      <c r="G53" s="96">
        <v>-12.735200000000001</v>
      </c>
      <c r="H53" s="96">
        <v>-57.485199999999999</v>
      </c>
      <c r="I53" s="96">
        <v>-13.33216</v>
      </c>
      <c r="J53" s="96">
        <v>-271.24696</v>
      </c>
      <c r="K53" s="29">
        <f>VLOOKUP(B53,'Caratteristiche Maschi'!$A$4:$C$27,2,)</f>
        <v>0.8</v>
      </c>
      <c r="L53" s="30">
        <f>VLOOKUP(B53,'Caratteristiche Maschi'!$A$4:$C$27,3,)</f>
        <v>2.85</v>
      </c>
      <c r="M53" s="16">
        <f t="shared" si="8"/>
        <v>-442.89719298245615</v>
      </c>
      <c r="N53" s="22">
        <f>((MAXA(K53:L53)^2*MINA(K53:L53))*ABS(M53)/2)*(1-ABS(M53)/(0.85*'Caratteristiche Materiale'!$N$4))</f>
        <v>153.62758110332783</v>
      </c>
      <c r="O53" s="17" t="str">
        <f t="shared" si="13"/>
        <v>NON VERIFICATO</v>
      </c>
      <c r="P53" s="20">
        <f>ABS(M53)/(0.85*'Caratteristiche Materiale'!$N$4)</f>
        <v>0.89323803626713838</v>
      </c>
      <c r="Q53" s="21">
        <f t="shared" si="9"/>
        <v>0.28609154049829427</v>
      </c>
      <c r="R53" s="22">
        <f>0.85*'Caratteristiche Materiale'!$N$4*min!P53*(MINA(min!K53:L53))^2*MAXA(min!K53:L53)*(0.5-min!P53/2)</f>
        <v>43.12353153777623</v>
      </c>
      <c r="S53" s="17" t="str">
        <f t="shared" si="14"/>
        <v>verificato</v>
      </c>
      <c r="T53" s="16">
        <f t="shared" si="10"/>
        <v>42.777543859649121</v>
      </c>
      <c r="U53" s="22">
        <f t="shared" si="11"/>
        <v>5.585614035087719</v>
      </c>
      <c r="V53" s="22">
        <f>'Caratteristiche Materiale'!$N$5*(1+ABS(min!M53)/(1.5*'Caratteristiche Materiale'!$N$5))^0.5</f>
        <v>57.585267737754343</v>
      </c>
      <c r="W53" s="22">
        <f t="shared" si="12"/>
        <v>131.29441044207991</v>
      </c>
      <c r="X53" s="17" t="str">
        <f t="shared" si="15"/>
        <v>verificato</v>
      </c>
    </row>
    <row r="54" spans="1:24" ht="15.75" x14ac:dyDescent="0.25">
      <c r="A54" s="5" t="s">
        <v>111</v>
      </c>
      <c r="B54" s="5" t="s">
        <v>12</v>
      </c>
      <c r="C54" s="5" t="s">
        <v>94</v>
      </c>
      <c r="D54" s="5" t="s">
        <v>101</v>
      </c>
      <c r="E54" s="96">
        <v>-1023.9432000000002</v>
      </c>
      <c r="F54" s="96">
        <v>-140.5712</v>
      </c>
      <c r="G54" s="96">
        <v>-5.6016000000000004</v>
      </c>
      <c r="H54" s="96">
        <v>-29.602080000000001</v>
      </c>
      <c r="I54" s="96">
        <v>8.3748000000000005</v>
      </c>
      <c r="J54" s="96">
        <v>-410.86512000000005</v>
      </c>
      <c r="K54" s="29">
        <f>VLOOKUP(B54,'Caratteristiche Maschi'!$A$4:$C$27,2,)</f>
        <v>0.8</v>
      </c>
      <c r="L54" s="30">
        <f>VLOOKUP(B54,'Caratteristiche Maschi'!$A$4:$C$27,3,)</f>
        <v>2.85</v>
      </c>
      <c r="M54" s="16">
        <f t="shared" si="8"/>
        <v>-449.09789473684214</v>
      </c>
      <c r="N54" s="22">
        <f>((MAXA(K54:L54)^2*MINA(K54:L54))*ABS(M54)/2)*(1-ABS(M54)/(0.85*'Caratteristiche Materiale'!$N$4))</f>
        <v>137.53123206776473</v>
      </c>
      <c r="O54" s="17" t="str">
        <f t="shared" si="13"/>
        <v>NON VERIFICATO</v>
      </c>
      <c r="P54" s="20">
        <f>ABS(M54)/(0.85*'Caratteristiche Materiale'!$N$4)</f>
        <v>0.90574365325077399</v>
      </c>
      <c r="Q54" s="21">
        <f t="shared" si="9"/>
        <v>0.25611626354014705</v>
      </c>
      <c r="R54" s="22">
        <f>0.85*'Caratteristiche Materiale'!$N$4*min!P54*(MINA(min!K54:L54))^2*MAXA(min!K54:L54)*(0.5-min!P54/2)</f>
        <v>38.605258124284838</v>
      </c>
      <c r="S54" s="17" t="str">
        <f t="shared" si="14"/>
        <v>verificato</v>
      </c>
      <c r="T54" s="16">
        <f t="shared" si="10"/>
        <v>61.654035087719294</v>
      </c>
      <c r="U54" s="22">
        <f t="shared" si="11"/>
        <v>2.4568421052631577</v>
      </c>
      <c r="V54" s="22">
        <f>'Caratteristiche Materiale'!$N$5*(1+ABS(min!M54)/(1.5*'Caratteristiche Materiale'!$N$5))^0.5</f>
        <v>57.972803161764993</v>
      </c>
      <c r="W54" s="22">
        <f t="shared" si="12"/>
        <v>132.17799120882421</v>
      </c>
      <c r="X54" s="17" t="str">
        <f t="shared" si="15"/>
        <v>NON VERIFICATO</v>
      </c>
    </row>
    <row r="55" spans="1:24" ht="15.75" x14ac:dyDescent="0.25">
      <c r="A55" s="5" t="s">
        <v>111</v>
      </c>
      <c r="B55" s="5" t="s">
        <v>12</v>
      </c>
      <c r="C55" s="5" t="s">
        <v>95</v>
      </c>
      <c r="D55" s="5" t="s">
        <v>101</v>
      </c>
      <c r="E55" s="96">
        <v>-1023.9432000000002</v>
      </c>
      <c r="F55" s="96">
        <v>-140.5712</v>
      </c>
      <c r="G55" s="96">
        <v>-5.6016000000000004</v>
      </c>
      <c r="H55" s="96">
        <v>-29.602080000000001</v>
      </c>
      <c r="I55" s="96">
        <v>8.3748000000000005</v>
      </c>
      <c r="J55" s="96">
        <v>-410.86512000000005</v>
      </c>
      <c r="K55" s="29">
        <f>VLOOKUP(B55,'Caratteristiche Maschi'!$A$4:$C$27,2,)</f>
        <v>0.8</v>
      </c>
      <c r="L55" s="30">
        <f>VLOOKUP(B55,'Caratteristiche Maschi'!$A$4:$C$27,3,)</f>
        <v>2.85</v>
      </c>
      <c r="M55" s="16">
        <f t="shared" si="8"/>
        <v>-449.09789473684214</v>
      </c>
      <c r="N55" s="22">
        <f>((MAXA(K55:L55)^2*MINA(K55:L55))*ABS(M55)/2)*(1-ABS(M55)/(0.85*'Caratteristiche Materiale'!$N$4))</f>
        <v>137.53123206776473</v>
      </c>
      <c r="O55" s="17" t="str">
        <f t="shared" si="13"/>
        <v>NON VERIFICATO</v>
      </c>
      <c r="P55" s="20">
        <f>ABS(M55)/(0.85*'Caratteristiche Materiale'!$N$4)</f>
        <v>0.90574365325077399</v>
      </c>
      <c r="Q55" s="21">
        <f t="shared" si="9"/>
        <v>0.25611626354014705</v>
      </c>
      <c r="R55" s="22">
        <f>0.85*'Caratteristiche Materiale'!$N$4*min!P55*(MINA(min!K55:L55))^2*MAXA(min!K55:L55)*(0.5-min!P55/2)</f>
        <v>38.605258124284838</v>
      </c>
      <c r="S55" s="17" t="str">
        <f t="shared" si="14"/>
        <v>verificato</v>
      </c>
      <c r="T55" s="16">
        <f t="shared" si="10"/>
        <v>61.654035087719294</v>
      </c>
      <c r="U55" s="22">
        <f t="shared" si="11"/>
        <v>2.4568421052631577</v>
      </c>
      <c r="V55" s="22">
        <f>'Caratteristiche Materiale'!$N$5*(1+ABS(min!M55)/(1.5*'Caratteristiche Materiale'!$N$5))^0.5</f>
        <v>57.972803161764993</v>
      </c>
      <c r="W55" s="22">
        <f t="shared" si="12"/>
        <v>132.17799120882421</v>
      </c>
      <c r="X55" s="17" t="str">
        <f t="shared" si="15"/>
        <v>NON VERIFICATO</v>
      </c>
    </row>
    <row r="56" spans="1:24" ht="15.75" x14ac:dyDescent="0.25">
      <c r="A56" s="5" t="s">
        <v>111</v>
      </c>
      <c r="B56" s="5" t="s">
        <v>12</v>
      </c>
      <c r="C56" s="5" t="s">
        <v>96</v>
      </c>
      <c r="D56" s="5" t="s">
        <v>101</v>
      </c>
      <c r="E56" s="96">
        <v>-1023.9432000000002</v>
      </c>
      <c r="F56" s="96">
        <v>-140.5712</v>
      </c>
      <c r="G56" s="96">
        <v>-5.6016000000000004</v>
      </c>
      <c r="H56" s="96">
        <v>-29.602080000000001</v>
      </c>
      <c r="I56" s="96">
        <v>8.3748000000000005</v>
      </c>
      <c r="J56" s="96">
        <v>-410.86512000000005</v>
      </c>
      <c r="K56" s="29">
        <f>VLOOKUP(B56,'Caratteristiche Maschi'!$A$4:$C$27,2,)</f>
        <v>0.8</v>
      </c>
      <c r="L56" s="30">
        <f>VLOOKUP(B56,'Caratteristiche Maschi'!$A$4:$C$27,3,)</f>
        <v>2.85</v>
      </c>
      <c r="M56" s="16">
        <f t="shared" si="8"/>
        <v>-449.09789473684214</v>
      </c>
      <c r="N56" s="22">
        <f>((MAXA(K56:L56)^2*MINA(K56:L56))*ABS(M56)/2)*(1-ABS(M56)/(0.85*'Caratteristiche Materiale'!$N$4))</f>
        <v>137.53123206776473</v>
      </c>
      <c r="O56" s="17" t="str">
        <f t="shared" si="13"/>
        <v>NON VERIFICATO</v>
      </c>
      <c r="P56" s="20">
        <f>ABS(M56)/(0.85*'Caratteristiche Materiale'!$N$4)</f>
        <v>0.90574365325077399</v>
      </c>
      <c r="Q56" s="21">
        <f t="shared" si="9"/>
        <v>0.25611626354014705</v>
      </c>
      <c r="R56" s="22">
        <f>0.85*'Caratteristiche Materiale'!$N$4*min!P56*(MINA(min!K56:L56))^2*MAXA(min!K56:L56)*(0.5-min!P56/2)</f>
        <v>38.605258124284838</v>
      </c>
      <c r="S56" s="17" t="str">
        <f t="shared" si="14"/>
        <v>verificato</v>
      </c>
      <c r="T56" s="16">
        <f t="shared" si="10"/>
        <v>61.654035087719294</v>
      </c>
      <c r="U56" s="22">
        <f t="shared" si="11"/>
        <v>2.4568421052631577</v>
      </c>
      <c r="V56" s="22">
        <f>'Caratteristiche Materiale'!$N$5*(1+ABS(min!M56)/(1.5*'Caratteristiche Materiale'!$N$5))^0.5</f>
        <v>57.972803161764993</v>
      </c>
      <c r="W56" s="22">
        <f t="shared" si="12"/>
        <v>132.17799120882421</v>
      </c>
      <c r="X56" s="17" t="str">
        <f t="shared" si="15"/>
        <v>NON VERIFICATO</v>
      </c>
    </row>
    <row r="57" spans="1:24" ht="15.75" x14ac:dyDescent="0.25">
      <c r="A57" s="5" t="s">
        <v>111</v>
      </c>
      <c r="B57" s="5" t="s">
        <v>12</v>
      </c>
      <c r="C57" s="5" t="s">
        <v>97</v>
      </c>
      <c r="D57" s="5" t="s">
        <v>101</v>
      </c>
      <c r="E57" s="96">
        <v>-1009.8056000000001</v>
      </c>
      <c r="F57" s="96">
        <v>-97.532800000000009</v>
      </c>
      <c r="G57" s="96">
        <v>-12.735200000000001</v>
      </c>
      <c r="H57" s="96">
        <v>-57.485199999999999</v>
      </c>
      <c r="I57" s="96">
        <v>-13.33216</v>
      </c>
      <c r="J57" s="96">
        <v>-271.24696</v>
      </c>
      <c r="K57" s="29">
        <f>VLOOKUP(B57,'Caratteristiche Maschi'!$A$4:$C$27,2,)</f>
        <v>0.8</v>
      </c>
      <c r="L57" s="30">
        <f>VLOOKUP(B57,'Caratteristiche Maschi'!$A$4:$C$27,3,)</f>
        <v>2.85</v>
      </c>
      <c r="M57" s="16">
        <f t="shared" si="8"/>
        <v>-442.89719298245615</v>
      </c>
      <c r="N57" s="22">
        <f>((MAXA(K57:L57)^2*MINA(K57:L57))*ABS(M57)/2)*(1-ABS(M57)/(0.85*'Caratteristiche Materiale'!$N$4))</f>
        <v>153.62758110332783</v>
      </c>
      <c r="O57" s="17" t="str">
        <f t="shared" si="13"/>
        <v>NON VERIFICATO</v>
      </c>
      <c r="P57" s="20">
        <f>ABS(M57)/(0.85*'Caratteristiche Materiale'!$N$4)</f>
        <v>0.89323803626713838</v>
      </c>
      <c r="Q57" s="21">
        <f t="shared" si="9"/>
        <v>0.28609154049829427</v>
      </c>
      <c r="R57" s="22">
        <f>0.85*'Caratteristiche Materiale'!$N$4*min!P57*(MINA(min!K57:L57))^2*MAXA(min!K57:L57)*(0.5-min!P57/2)</f>
        <v>43.12353153777623</v>
      </c>
      <c r="S57" s="17" t="str">
        <f t="shared" si="14"/>
        <v>verificato</v>
      </c>
      <c r="T57" s="16">
        <f t="shared" si="10"/>
        <v>42.777543859649121</v>
      </c>
      <c r="U57" s="22">
        <f t="shared" si="11"/>
        <v>5.585614035087719</v>
      </c>
      <c r="V57" s="22">
        <f>'Caratteristiche Materiale'!$N$5*(1+ABS(min!M57)/(1.5*'Caratteristiche Materiale'!$N$5))^0.5</f>
        <v>57.585267737754343</v>
      </c>
      <c r="W57" s="22">
        <f t="shared" si="12"/>
        <v>131.29441044207991</v>
      </c>
      <c r="X57" s="17" t="str">
        <f t="shared" si="15"/>
        <v>verificato</v>
      </c>
    </row>
    <row r="58" spans="1:24" ht="15.75" x14ac:dyDescent="0.25">
      <c r="A58" s="5" t="s">
        <v>111</v>
      </c>
      <c r="B58" s="5" t="s">
        <v>12</v>
      </c>
      <c r="C58" s="5" t="s">
        <v>98</v>
      </c>
      <c r="D58" s="5" t="s">
        <v>101</v>
      </c>
      <c r="E58" s="96">
        <v>-1009.8056000000001</v>
      </c>
      <c r="F58" s="96">
        <v>-97.532800000000009</v>
      </c>
      <c r="G58" s="96">
        <v>-12.735200000000001</v>
      </c>
      <c r="H58" s="96">
        <v>-57.485199999999999</v>
      </c>
      <c r="I58" s="96">
        <v>-13.33216</v>
      </c>
      <c r="J58" s="96">
        <v>-271.24696</v>
      </c>
      <c r="K58" s="29">
        <f>VLOOKUP(B58,'Caratteristiche Maschi'!$A$4:$C$27,2,)</f>
        <v>0.8</v>
      </c>
      <c r="L58" s="30">
        <f>VLOOKUP(B58,'Caratteristiche Maschi'!$A$4:$C$27,3,)</f>
        <v>2.85</v>
      </c>
      <c r="M58" s="16">
        <f t="shared" si="8"/>
        <v>-442.89719298245615</v>
      </c>
      <c r="N58" s="22">
        <f>((MAXA(K58:L58)^2*MINA(K58:L58))*ABS(M58)/2)*(1-ABS(M58)/(0.85*'Caratteristiche Materiale'!$N$4))</f>
        <v>153.62758110332783</v>
      </c>
      <c r="O58" s="17" t="str">
        <f t="shared" si="13"/>
        <v>NON VERIFICATO</v>
      </c>
      <c r="P58" s="20">
        <f>ABS(M58)/(0.85*'Caratteristiche Materiale'!$N$4)</f>
        <v>0.89323803626713838</v>
      </c>
      <c r="Q58" s="21">
        <f t="shared" si="9"/>
        <v>0.28609154049829427</v>
      </c>
      <c r="R58" s="22">
        <f>0.85*'Caratteristiche Materiale'!$N$4*min!P58*(MINA(min!K58:L58))^2*MAXA(min!K58:L58)*(0.5-min!P58/2)</f>
        <v>43.12353153777623</v>
      </c>
      <c r="S58" s="17" t="str">
        <f t="shared" si="14"/>
        <v>verificato</v>
      </c>
      <c r="T58" s="16">
        <f t="shared" si="10"/>
        <v>42.777543859649121</v>
      </c>
      <c r="U58" s="22">
        <f t="shared" si="11"/>
        <v>5.585614035087719</v>
      </c>
      <c r="V58" s="22">
        <f>'Caratteristiche Materiale'!$N$5*(1+ABS(min!M58)/(1.5*'Caratteristiche Materiale'!$N$5))^0.5</f>
        <v>57.585267737754343</v>
      </c>
      <c r="W58" s="22">
        <f t="shared" si="12"/>
        <v>131.29441044207991</v>
      </c>
      <c r="X58" s="17" t="str">
        <f t="shared" si="15"/>
        <v>verificato</v>
      </c>
    </row>
    <row r="59" spans="1:24" ht="15.75" x14ac:dyDescent="0.25">
      <c r="A59" s="5" t="s">
        <v>111</v>
      </c>
      <c r="B59" s="5" t="s">
        <v>12</v>
      </c>
      <c r="C59" s="5" t="s">
        <v>99</v>
      </c>
      <c r="D59" s="5" t="s">
        <v>101</v>
      </c>
      <c r="E59" s="96">
        <v>-1009.8056000000001</v>
      </c>
      <c r="F59" s="96">
        <v>-97.532800000000009</v>
      </c>
      <c r="G59" s="96">
        <v>-12.735200000000001</v>
      </c>
      <c r="H59" s="96">
        <v>-57.485199999999999</v>
      </c>
      <c r="I59" s="96">
        <v>-13.33216</v>
      </c>
      <c r="J59" s="96">
        <v>-271.24696</v>
      </c>
      <c r="K59" s="29">
        <f>VLOOKUP(B59,'Caratteristiche Maschi'!$A$4:$C$27,2,)</f>
        <v>0.8</v>
      </c>
      <c r="L59" s="30">
        <f>VLOOKUP(B59,'Caratteristiche Maschi'!$A$4:$C$27,3,)</f>
        <v>2.85</v>
      </c>
      <c r="M59" s="16">
        <f t="shared" si="8"/>
        <v>-442.89719298245615</v>
      </c>
      <c r="N59" s="22">
        <f>((MAXA(K59:L59)^2*MINA(K59:L59))*ABS(M59)/2)*(1-ABS(M59)/(0.85*'Caratteristiche Materiale'!$N$4))</f>
        <v>153.62758110332783</v>
      </c>
      <c r="O59" s="17" t="str">
        <f t="shared" si="13"/>
        <v>NON VERIFICATO</v>
      </c>
      <c r="P59" s="20">
        <f>ABS(M59)/(0.85*'Caratteristiche Materiale'!$N$4)</f>
        <v>0.89323803626713838</v>
      </c>
      <c r="Q59" s="21">
        <f t="shared" si="9"/>
        <v>0.28609154049829427</v>
      </c>
      <c r="R59" s="22">
        <f>0.85*'Caratteristiche Materiale'!$N$4*min!P59*(MINA(min!K59:L59))^2*MAXA(min!K59:L59)*(0.5-min!P59/2)</f>
        <v>43.12353153777623</v>
      </c>
      <c r="S59" s="17" t="str">
        <f t="shared" si="14"/>
        <v>verificato</v>
      </c>
      <c r="T59" s="16">
        <f t="shared" si="10"/>
        <v>42.777543859649121</v>
      </c>
      <c r="U59" s="22">
        <f t="shared" si="11"/>
        <v>5.585614035087719</v>
      </c>
      <c r="V59" s="22">
        <f>'Caratteristiche Materiale'!$N$5*(1+ABS(min!M59)/(1.5*'Caratteristiche Materiale'!$N$5))^0.5</f>
        <v>57.585267737754343</v>
      </c>
      <c r="W59" s="22">
        <f t="shared" si="12"/>
        <v>131.29441044207991</v>
      </c>
      <c r="X59" s="17" t="str">
        <f t="shared" si="15"/>
        <v>verificato</v>
      </c>
    </row>
    <row r="60" spans="1:24" ht="15.75" x14ac:dyDescent="0.25">
      <c r="A60" s="5" t="s">
        <v>111</v>
      </c>
      <c r="B60" s="5" t="s">
        <v>13</v>
      </c>
      <c r="C60" s="5" t="s">
        <v>92</v>
      </c>
      <c r="D60" s="5" t="s">
        <v>101</v>
      </c>
      <c r="E60" s="96">
        <v>-355.11760000000004</v>
      </c>
      <c r="F60" s="96">
        <v>-59.148800000000008</v>
      </c>
      <c r="G60" s="96">
        <v>-4.5103999999999997</v>
      </c>
      <c r="H60" s="96">
        <v>-7.1763200000000005</v>
      </c>
      <c r="I60" s="96">
        <v>2.0493600000000001</v>
      </c>
      <c r="J60" s="96">
        <v>-71.952560000000005</v>
      </c>
      <c r="K60" s="29">
        <f>VLOOKUP(B60,'Caratteristiche Maschi'!$A$4:$C$27,2,)</f>
        <v>0.8</v>
      </c>
      <c r="L60" s="30">
        <f>VLOOKUP(B60,'Caratteristiche Maschi'!$A$4:$C$27,3,)</f>
        <v>1.26</v>
      </c>
      <c r="M60" s="16">
        <f t="shared" si="8"/>
        <v>-352.29920634920637</v>
      </c>
      <c r="N60" s="22">
        <f>((MAXA(K60:L60)^2*MINA(K60:L60))*ABS(M60)/2)*(1-ABS(M60)/(0.85*'Caratteristiche Materiale'!$N$4))</f>
        <v>64.763781491899181</v>
      </c>
      <c r="O60" s="17" t="str">
        <f t="shared" si="13"/>
        <v>NON VERIFICATO</v>
      </c>
      <c r="P60" s="20">
        <f>ABS(M60)/(0.85*'Caratteristiche Materiale'!$N$4)</f>
        <v>0.71051940776310518</v>
      </c>
      <c r="Q60" s="21">
        <f t="shared" si="9"/>
        <v>0.61704473686521433</v>
      </c>
      <c r="R60" s="22">
        <f>0.85*'Caratteristiche Materiale'!$N$4*min!P60*(MINA(min!K60:L60))^2*MAXA(min!K60:L60)*(0.5-min!P60/2)</f>
        <v>41.119861264697896</v>
      </c>
      <c r="S60" s="17" t="str">
        <f t="shared" si="14"/>
        <v>verificato</v>
      </c>
      <c r="T60" s="16">
        <f t="shared" si="10"/>
        <v>58.679365079365084</v>
      </c>
      <c r="U60" s="22">
        <f t="shared" si="11"/>
        <v>4.4746031746031747</v>
      </c>
      <c r="V60" s="22">
        <f>'Caratteristiche Materiale'!$N$5*(1+ABS(min!M60)/(1.5*'Caratteristiche Materiale'!$N$5))^0.5</f>
        <v>51.592095015395543</v>
      </c>
      <c r="W60" s="22">
        <f t="shared" si="12"/>
        <v>52.00483177551871</v>
      </c>
      <c r="X60" s="17" t="str">
        <f t="shared" si="15"/>
        <v>NON VERIFICATO</v>
      </c>
    </row>
    <row r="61" spans="1:24" ht="15.75" x14ac:dyDescent="0.25">
      <c r="A61" s="5" t="s">
        <v>111</v>
      </c>
      <c r="B61" s="5" t="s">
        <v>13</v>
      </c>
      <c r="C61" s="5" t="s">
        <v>93</v>
      </c>
      <c r="D61" s="5" t="s">
        <v>101</v>
      </c>
      <c r="E61" s="96">
        <v>-434.6352</v>
      </c>
      <c r="F61" s="96">
        <v>-52.7</v>
      </c>
      <c r="G61" s="96">
        <v>-5.1543999999999999</v>
      </c>
      <c r="H61" s="96">
        <v>-7.0842400000000003</v>
      </c>
      <c r="I61" s="96">
        <v>2.1879200000000001</v>
      </c>
      <c r="J61" s="96">
        <v>-64.163200000000003</v>
      </c>
      <c r="K61" s="29">
        <f>VLOOKUP(B61,'Caratteristiche Maschi'!$A$4:$C$27,2,)</f>
        <v>0.8</v>
      </c>
      <c r="L61" s="30">
        <f>VLOOKUP(B61,'Caratteristiche Maschi'!$A$4:$C$27,3,)</f>
        <v>1.26</v>
      </c>
      <c r="M61" s="16">
        <f t="shared" si="8"/>
        <v>-431.18571428571425</v>
      </c>
      <c r="N61" s="22">
        <f>((MAXA(K61:L61)^2*MINA(K61:L61))*ABS(M61)/2)*(1-ABS(M61)/(0.85*'Caratteristiche Materiale'!$N$4))</f>
        <v>35.701154471798354</v>
      </c>
      <c r="O61" s="17" t="str">
        <f t="shared" si="13"/>
        <v>NON VERIFICATO</v>
      </c>
      <c r="P61" s="20">
        <f>ABS(M61)/(0.85*'Caratteristiche Materiale'!$N$4)</f>
        <v>0.86961824729891946</v>
      </c>
      <c r="Q61" s="21">
        <f t="shared" si="9"/>
        <v>0.34014705379102445</v>
      </c>
      <c r="R61" s="22">
        <f>0.85*'Caratteristiche Materiale'!$N$4*min!P61*(MINA(min!K61:L61))^2*MAXA(min!K61:L61)*(0.5-min!P61/2)</f>
        <v>22.667399664633876</v>
      </c>
      <c r="S61" s="17" t="str">
        <f t="shared" si="14"/>
        <v>verificato</v>
      </c>
      <c r="T61" s="16">
        <f t="shared" si="10"/>
        <v>52.281746031746032</v>
      </c>
      <c r="U61" s="22">
        <f t="shared" si="11"/>
        <v>5.1134920634920631</v>
      </c>
      <c r="V61" s="22">
        <f>'Caratteristiche Materiale'!$N$5*(1+ABS(min!M61)/(1.5*'Caratteristiche Materiale'!$N$5))^0.5</f>
        <v>56.846109442337031</v>
      </c>
      <c r="W61" s="22">
        <f t="shared" si="12"/>
        <v>57.300878317875735</v>
      </c>
      <c r="X61" s="17" t="str">
        <f t="shared" si="15"/>
        <v>verificato</v>
      </c>
    </row>
    <row r="62" spans="1:24" ht="15.75" x14ac:dyDescent="0.25">
      <c r="A62" s="5" t="s">
        <v>111</v>
      </c>
      <c r="B62" s="5" t="s">
        <v>13</v>
      </c>
      <c r="C62" s="5" t="s">
        <v>94</v>
      </c>
      <c r="D62" s="5" t="s">
        <v>101</v>
      </c>
      <c r="E62" s="96">
        <v>-355.11760000000004</v>
      </c>
      <c r="F62" s="96">
        <v>-59.148800000000008</v>
      </c>
      <c r="G62" s="96">
        <v>-4.5103999999999997</v>
      </c>
      <c r="H62" s="96">
        <v>-7.1763200000000005</v>
      </c>
      <c r="I62" s="96">
        <v>2.0493600000000001</v>
      </c>
      <c r="J62" s="96">
        <v>-71.952560000000005</v>
      </c>
      <c r="K62" s="29">
        <f>VLOOKUP(B62,'Caratteristiche Maschi'!$A$4:$C$27,2,)</f>
        <v>0.8</v>
      </c>
      <c r="L62" s="30">
        <f>VLOOKUP(B62,'Caratteristiche Maschi'!$A$4:$C$27,3,)</f>
        <v>1.26</v>
      </c>
      <c r="M62" s="16">
        <f t="shared" si="8"/>
        <v>-352.29920634920637</v>
      </c>
      <c r="N62" s="22">
        <f>((MAXA(K62:L62)^2*MINA(K62:L62))*ABS(M62)/2)*(1-ABS(M62)/(0.85*'Caratteristiche Materiale'!$N$4))</f>
        <v>64.763781491899181</v>
      </c>
      <c r="O62" s="17" t="str">
        <f t="shared" si="13"/>
        <v>NON VERIFICATO</v>
      </c>
      <c r="P62" s="20">
        <f>ABS(M62)/(0.85*'Caratteristiche Materiale'!$N$4)</f>
        <v>0.71051940776310518</v>
      </c>
      <c r="Q62" s="21">
        <f t="shared" si="9"/>
        <v>0.61704473686521433</v>
      </c>
      <c r="R62" s="22">
        <f>0.85*'Caratteristiche Materiale'!$N$4*min!P62*(MINA(min!K62:L62))^2*MAXA(min!K62:L62)*(0.5-min!P62/2)</f>
        <v>41.119861264697896</v>
      </c>
      <c r="S62" s="17" t="str">
        <f t="shared" si="14"/>
        <v>verificato</v>
      </c>
      <c r="T62" s="16">
        <f t="shared" si="10"/>
        <v>58.679365079365084</v>
      </c>
      <c r="U62" s="22">
        <f t="shared" si="11"/>
        <v>4.4746031746031747</v>
      </c>
      <c r="V62" s="22">
        <f>'Caratteristiche Materiale'!$N$5*(1+ABS(min!M62)/(1.5*'Caratteristiche Materiale'!$N$5))^0.5</f>
        <v>51.592095015395543</v>
      </c>
      <c r="W62" s="22">
        <f t="shared" si="12"/>
        <v>52.00483177551871</v>
      </c>
      <c r="X62" s="17" t="str">
        <f t="shared" si="15"/>
        <v>NON VERIFICATO</v>
      </c>
    </row>
    <row r="63" spans="1:24" ht="15.75" x14ac:dyDescent="0.25">
      <c r="A63" s="5" t="s">
        <v>111</v>
      </c>
      <c r="B63" s="5" t="s">
        <v>13</v>
      </c>
      <c r="C63" s="5" t="s">
        <v>95</v>
      </c>
      <c r="D63" s="5" t="s">
        <v>101</v>
      </c>
      <c r="E63" s="96">
        <v>-355.11760000000004</v>
      </c>
      <c r="F63" s="96">
        <v>-59.148800000000008</v>
      </c>
      <c r="G63" s="96">
        <v>-4.5103999999999997</v>
      </c>
      <c r="H63" s="96">
        <v>-7.1763200000000005</v>
      </c>
      <c r="I63" s="96">
        <v>2.0493600000000001</v>
      </c>
      <c r="J63" s="96">
        <v>-71.952560000000005</v>
      </c>
      <c r="K63" s="29">
        <f>VLOOKUP(B63,'Caratteristiche Maschi'!$A$4:$C$27,2,)</f>
        <v>0.8</v>
      </c>
      <c r="L63" s="30">
        <f>VLOOKUP(B63,'Caratteristiche Maschi'!$A$4:$C$27,3,)</f>
        <v>1.26</v>
      </c>
      <c r="M63" s="16">
        <f t="shared" si="8"/>
        <v>-352.29920634920637</v>
      </c>
      <c r="N63" s="22">
        <f>((MAXA(K63:L63)^2*MINA(K63:L63))*ABS(M63)/2)*(1-ABS(M63)/(0.85*'Caratteristiche Materiale'!$N$4))</f>
        <v>64.763781491899181</v>
      </c>
      <c r="O63" s="17" t="str">
        <f t="shared" si="13"/>
        <v>NON VERIFICATO</v>
      </c>
      <c r="P63" s="20">
        <f>ABS(M63)/(0.85*'Caratteristiche Materiale'!$N$4)</f>
        <v>0.71051940776310518</v>
      </c>
      <c r="Q63" s="21">
        <f t="shared" si="9"/>
        <v>0.61704473686521433</v>
      </c>
      <c r="R63" s="22">
        <f>0.85*'Caratteristiche Materiale'!$N$4*min!P63*(MINA(min!K63:L63))^2*MAXA(min!K63:L63)*(0.5-min!P63/2)</f>
        <v>41.119861264697896</v>
      </c>
      <c r="S63" s="17" t="str">
        <f t="shared" si="14"/>
        <v>verificato</v>
      </c>
      <c r="T63" s="16">
        <f t="shared" si="10"/>
        <v>58.679365079365084</v>
      </c>
      <c r="U63" s="22">
        <f t="shared" si="11"/>
        <v>4.4746031746031747</v>
      </c>
      <c r="V63" s="22">
        <f>'Caratteristiche Materiale'!$N$5*(1+ABS(min!M63)/(1.5*'Caratteristiche Materiale'!$N$5))^0.5</f>
        <v>51.592095015395543</v>
      </c>
      <c r="W63" s="22">
        <f t="shared" si="12"/>
        <v>52.00483177551871</v>
      </c>
      <c r="X63" s="17" t="str">
        <f t="shared" si="15"/>
        <v>NON VERIFICATO</v>
      </c>
    </row>
    <row r="64" spans="1:24" ht="15.75" x14ac:dyDescent="0.25">
      <c r="A64" s="5" t="s">
        <v>111</v>
      </c>
      <c r="B64" s="5" t="s">
        <v>13</v>
      </c>
      <c r="C64" s="5" t="s">
        <v>96</v>
      </c>
      <c r="D64" s="5" t="s">
        <v>101</v>
      </c>
      <c r="E64" s="96">
        <v>-355.11760000000004</v>
      </c>
      <c r="F64" s="96">
        <v>-59.148800000000008</v>
      </c>
      <c r="G64" s="96">
        <v>-4.5103999999999997</v>
      </c>
      <c r="H64" s="96">
        <v>-7.1763200000000005</v>
      </c>
      <c r="I64" s="96">
        <v>2.0493600000000001</v>
      </c>
      <c r="J64" s="96">
        <v>-71.952560000000005</v>
      </c>
      <c r="K64" s="29">
        <f>VLOOKUP(B64,'Caratteristiche Maschi'!$A$4:$C$27,2,)</f>
        <v>0.8</v>
      </c>
      <c r="L64" s="30">
        <f>VLOOKUP(B64,'Caratteristiche Maschi'!$A$4:$C$27,3,)</f>
        <v>1.26</v>
      </c>
      <c r="M64" s="16">
        <f t="shared" si="8"/>
        <v>-352.29920634920637</v>
      </c>
      <c r="N64" s="22">
        <f>((MAXA(K64:L64)^2*MINA(K64:L64))*ABS(M64)/2)*(1-ABS(M64)/(0.85*'Caratteristiche Materiale'!$N$4))</f>
        <v>64.763781491899181</v>
      </c>
      <c r="O64" s="17" t="str">
        <f t="shared" si="13"/>
        <v>NON VERIFICATO</v>
      </c>
      <c r="P64" s="20">
        <f>ABS(M64)/(0.85*'Caratteristiche Materiale'!$N$4)</f>
        <v>0.71051940776310518</v>
      </c>
      <c r="Q64" s="21">
        <f t="shared" si="9"/>
        <v>0.61704473686521433</v>
      </c>
      <c r="R64" s="22">
        <f>0.85*'Caratteristiche Materiale'!$N$4*min!P64*(MINA(min!K64:L64))^2*MAXA(min!K64:L64)*(0.5-min!P64/2)</f>
        <v>41.119861264697896</v>
      </c>
      <c r="S64" s="17" t="str">
        <f t="shared" si="14"/>
        <v>verificato</v>
      </c>
      <c r="T64" s="16">
        <f t="shared" si="10"/>
        <v>58.679365079365084</v>
      </c>
      <c r="U64" s="22">
        <f t="shared" si="11"/>
        <v>4.4746031746031747</v>
      </c>
      <c r="V64" s="22">
        <f>'Caratteristiche Materiale'!$N$5*(1+ABS(min!M64)/(1.5*'Caratteristiche Materiale'!$N$5))^0.5</f>
        <v>51.592095015395543</v>
      </c>
      <c r="W64" s="22">
        <f t="shared" si="12"/>
        <v>52.00483177551871</v>
      </c>
      <c r="X64" s="17" t="str">
        <f t="shared" si="15"/>
        <v>NON VERIFICATO</v>
      </c>
    </row>
    <row r="65" spans="1:24" ht="15.75" x14ac:dyDescent="0.25">
      <c r="A65" s="5" t="s">
        <v>111</v>
      </c>
      <c r="B65" s="5" t="s">
        <v>13</v>
      </c>
      <c r="C65" s="5" t="s">
        <v>97</v>
      </c>
      <c r="D65" s="5" t="s">
        <v>101</v>
      </c>
      <c r="E65" s="96">
        <v>-434.6352</v>
      </c>
      <c r="F65" s="96">
        <v>-52.7</v>
      </c>
      <c r="G65" s="96">
        <v>-5.1543999999999999</v>
      </c>
      <c r="H65" s="96">
        <v>-7.0842400000000003</v>
      </c>
      <c r="I65" s="96">
        <v>2.1879200000000001</v>
      </c>
      <c r="J65" s="96">
        <v>-64.163200000000003</v>
      </c>
      <c r="K65" s="29">
        <f>VLOOKUP(B65,'Caratteristiche Maschi'!$A$4:$C$27,2,)</f>
        <v>0.8</v>
      </c>
      <c r="L65" s="30">
        <f>VLOOKUP(B65,'Caratteristiche Maschi'!$A$4:$C$27,3,)</f>
        <v>1.26</v>
      </c>
      <c r="M65" s="16">
        <f t="shared" si="8"/>
        <v>-431.18571428571425</v>
      </c>
      <c r="N65" s="22">
        <f>((MAXA(K65:L65)^2*MINA(K65:L65))*ABS(M65)/2)*(1-ABS(M65)/(0.85*'Caratteristiche Materiale'!$N$4))</f>
        <v>35.701154471798354</v>
      </c>
      <c r="O65" s="17" t="str">
        <f t="shared" si="13"/>
        <v>NON VERIFICATO</v>
      </c>
      <c r="P65" s="20">
        <f>ABS(M65)/(0.85*'Caratteristiche Materiale'!$N$4)</f>
        <v>0.86961824729891946</v>
      </c>
      <c r="Q65" s="21">
        <f t="shared" si="9"/>
        <v>0.34014705379102445</v>
      </c>
      <c r="R65" s="22">
        <f>0.85*'Caratteristiche Materiale'!$N$4*min!P65*(MINA(min!K65:L65))^2*MAXA(min!K65:L65)*(0.5-min!P65/2)</f>
        <v>22.667399664633876</v>
      </c>
      <c r="S65" s="17" t="str">
        <f t="shared" si="14"/>
        <v>verificato</v>
      </c>
      <c r="T65" s="16">
        <f t="shared" si="10"/>
        <v>52.281746031746032</v>
      </c>
      <c r="U65" s="22">
        <f t="shared" si="11"/>
        <v>5.1134920634920631</v>
      </c>
      <c r="V65" s="22">
        <f>'Caratteristiche Materiale'!$N$5*(1+ABS(min!M65)/(1.5*'Caratteristiche Materiale'!$N$5))^0.5</f>
        <v>56.846109442337031</v>
      </c>
      <c r="W65" s="22">
        <f t="shared" si="12"/>
        <v>57.300878317875735</v>
      </c>
      <c r="X65" s="17" t="str">
        <f t="shared" si="15"/>
        <v>verificato</v>
      </c>
    </row>
    <row r="66" spans="1:24" ht="15.75" x14ac:dyDescent="0.25">
      <c r="A66" s="5" t="s">
        <v>111</v>
      </c>
      <c r="B66" s="5" t="s">
        <v>13</v>
      </c>
      <c r="C66" s="5" t="s">
        <v>98</v>
      </c>
      <c r="D66" s="5" t="s">
        <v>101</v>
      </c>
      <c r="E66" s="96">
        <v>-434.6352</v>
      </c>
      <c r="F66" s="96">
        <v>-52.7</v>
      </c>
      <c r="G66" s="96">
        <v>-5.1543999999999999</v>
      </c>
      <c r="H66" s="96">
        <v>-7.0842400000000003</v>
      </c>
      <c r="I66" s="96">
        <v>2.1879200000000001</v>
      </c>
      <c r="J66" s="96">
        <v>-64.163200000000003</v>
      </c>
      <c r="K66" s="29">
        <f>VLOOKUP(B66,'Caratteristiche Maschi'!$A$4:$C$27,2,)</f>
        <v>0.8</v>
      </c>
      <c r="L66" s="30">
        <f>VLOOKUP(B66,'Caratteristiche Maschi'!$A$4:$C$27,3,)</f>
        <v>1.26</v>
      </c>
      <c r="M66" s="16">
        <f t="shared" si="8"/>
        <v>-431.18571428571425</v>
      </c>
      <c r="N66" s="22">
        <f>((MAXA(K66:L66)^2*MINA(K66:L66))*ABS(M66)/2)*(1-ABS(M66)/(0.85*'Caratteristiche Materiale'!$N$4))</f>
        <v>35.701154471798354</v>
      </c>
      <c r="O66" s="17" t="str">
        <f t="shared" si="13"/>
        <v>NON VERIFICATO</v>
      </c>
      <c r="P66" s="20">
        <f>ABS(M66)/(0.85*'Caratteristiche Materiale'!$N$4)</f>
        <v>0.86961824729891946</v>
      </c>
      <c r="Q66" s="21">
        <f t="shared" si="9"/>
        <v>0.34014705379102445</v>
      </c>
      <c r="R66" s="22">
        <f>0.85*'Caratteristiche Materiale'!$N$4*min!P66*(MINA(min!K66:L66))^2*MAXA(min!K66:L66)*(0.5-min!P66/2)</f>
        <v>22.667399664633876</v>
      </c>
      <c r="S66" s="17" t="str">
        <f t="shared" si="14"/>
        <v>verificato</v>
      </c>
      <c r="T66" s="16">
        <f t="shared" si="10"/>
        <v>52.281746031746032</v>
      </c>
      <c r="U66" s="22">
        <f t="shared" si="11"/>
        <v>5.1134920634920631</v>
      </c>
      <c r="V66" s="22">
        <f>'Caratteristiche Materiale'!$N$5*(1+ABS(min!M66)/(1.5*'Caratteristiche Materiale'!$N$5))^0.5</f>
        <v>56.846109442337031</v>
      </c>
      <c r="W66" s="22">
        <f t="shared" si="12"/>
        <v>57.300878317875735</v>
      </c>
      <c r="X66" s="17" t="str">
        <f t="shared" si="15"/>
        <v>verificato</v>
      </c>
    </row>
    <row r="67" spans="1:24" ht="15.75" x14ac:dyDescent="0.25">
      <c r="A67" s="5" t="s">
        <v>111</v>
      </c>
      <c r="B67" s="5" t="s">
        <v>13</v>
      </c>
      <c r="C67" s="5" t="s">
        <v>99</v>
      </c>
      <c r="D67" s="5" t="s">
        <v>101</v>
      </c>
      <c r="E67" s="96">
        <v>-434.6352</v>
      </c>
      <c r="F67" s="96">
        <v>-52.7</v>
      </c>
      <c r="G67" s="96">
        <v>-5.1543999999999999</v>
      </c>
      <c r="H67" s="96">
        <v>-7.0842400000000003</v>
      </c>
      <c r="I67" s="96">
        <v>2.1879200000000001</v>
      </c>
      <c r="J67" s="96">
        <v>-64.163200000000003</v>
      </c>
      <c r="K67" s="29">
        <f>VLOOKUP(B67,'Caratteristiche Maschi'!$A$4:$C$27,2,)</f>
        <v>0.8</v>
      </c>
      <c r="L67" s="30">
        <f>VLOOKUP(B67,'Caratteristiche Maschi'!$A$4:$C$27,3,)</f>
        <v>1.26</v>
      </c>
      <c r="M67" s="16">
        <f t="shared" si="8"/>
        <v>-431.18571428571425</v>
      </c>
      <c r="N67" s="22">
        <f>((MAXA(K67:L67)^2*MINA(K67:L67))*ABS(M67)/2)*(1-ABS(M67)/(0.85*'Caratteristiche Materiale'!$N$4))</f>
        <v>35.701154471798354</v>
      </c>
      <c r="O67" s="17" t="str">
        <f t="shared" si="13"/>
        <v>NON VERIFICATO</v>
      </c>
      <c r="P67" s="20">
        <f>ABS(M67)/(0.85*'Caratteristiche Materiale'!$N$4)</f>
        <v>0.86961824729891946</v>
      </c>
      <c r="Q67" s="21">
        <f t="shared" si="9"/>
        <v>0.34014705379102445</v>
      </c>
      <c r="R67" s="22">
        <f>0.85*'Caratteristiche Materiale'!$N$4*min!P67*(MINA(min!K67:L67))^2*MAXA(min!K67:L67)*(0.5-min!P67/2)</f>
        <v>22.667399664633876</v>
      </c>
      <c r="S67" s="17" t="str">
        <f t="shared" si="14"/>
        <v>verificato</v>
      </c>
      <c r="T67" s="16">
        <f t="shared" si="10"/>
        <v>52.281746031746032</v>
      </c>
      <c r="U67" s="22">
        <f t="shared" si="11"/>
        <v>5.1134920634920631</v>
      </c>
      <c r="V67" s="22">
        <f>'Caratteristiche Materiale'!$N$5*(1+ABS(min!M67)/(1.5*'Caratteristiche Materiale'!$N$5))^0.5</f>
        <v>56.846109442337031</v>
      </c>
      <c r="W67" s="22">
        <f t="shared" si="12"/>
        <v>57.300878317875735</v>
      </c>
      <c r="X67" s="17" t="str">
        <f t="shared" si="15"/>
        <v>verificato</v>
      </c>
    </row>
    <row r="68" spans="1:24" ht="15.75" x14ac:dyDescent="0.25">
      <c r="A68" s="5" t="s">
        <v>111</v>
      </c>
      <c r="B68" s="5" t="s">
        <v>102</v>
      </c>
      <c r="C68" s="5" t="s">
        <v>92</v>
      </c>
      <c r="D68" s="5" t="s">
        <v>101</v>
      </c>
      <c r="E68" s="96">
        <v>-837.88880000000017</v>
      </c>
      <c r="F68" s="96">
        <v>-55.135199999999998</v>
      </c>
      <c r="G68" s="96">
        <v>-11.413600000000001</v>
      </c>
      <c r="H68" s="96">
        <v>-68.46208</v>
      </c>
      <c r="I68" s="96">
        <v>-16.422720000000002</v>
      </c>
      <c r="J68" s="96">
        <v>-81.423119999999997</v>
      </c>
      <c r="K68" s="29">
        <f>VLOOKUP(B68,'Caratteristiche Maschi'!$A$4:$C$27,2,)</f>
        <v>0.8</v>
      </c>
      <c r="L68" s="30">
        <f>VLOOKUP(B68,'Caratteristiche Maschi'!$A$4:$C$27,3,)</f>
        <v>4</v>
      </c>
      <c r="M68" s="16">
        <f t="shared" si="8"/>
        <v>-261.84025000000003</v>
      </c>
      <c r="N68" s="22">
        <f>((MAXA(K68:L68)^2*MINA(K68:L68))*ABS(M68)/2)*(1-ABS(M68)/(0.85*'Caratteristiche Materiale'!$N$4))</f>
        <v>790.83099348894132</v>
      </c>
      <c r="O68" s="17" t="str">
        <f t="shared" ref="O68:O99" si="16">IF(N68&gt;=ABS((IF(A68="Y",I68,J68))), "verificato", "NON VERIFICATO")</f>
        <v>verificato</v>
      </c>
      <c r="P68" s="20">
        <f>ABS(M68)/(0.85*'Caratteristiche Materiale'!$N$4)</f>
        <v>0.52808117647058828</v>
      </c>
      <c r="Q68" s="21">
        <f t="shared" si="9"/>
        <v>0.74763434258408312</v>
      </c>
      <c r="R68" s="22">
        <f>0.85*'Caratteristiche Materiale'!$N$4*min!P68*(MINA(min!K68:L68))^2*MAXA(min!K68:L68)*(0.5-min!P68/2)</f>
        <v>158.16619869778825</v>
      </c>
      <c r="S68" s="17" t="str">
        <f t="shared" ref="S68:S99" si="17">IF(R68&gt;=ABS((IF(A68="Y",J68,I68))), "verificato", "NON VERIFICATO")</f>
        <v>verificato</v>
      </c>
      <c r="T68" s="16">
        <f t="shared" si="10"/>
        <v>17.229749999999999</v>
      </c>
      <c r="U68" s="22">
        <f t="shared" si="11"/>
        <v>3.5667499999999999</v>
      </c>
      <c r="V68" s="22">
        <f>'Caratteristiche Materiale'!$N$5*(1+ABS(min!M68)/(1.5*'Caratteristiche Materiale'!$N$5))^0.5</f>
        <v>44.815506059101168</v>
      </c>
      <c r="W68" s="22">
        <f t="shared" si="12"/>
        <v>143.40961938912375</v>
      </c>
      <c r="X68" s="17" t="str">
        <f t="shared" ref="X68:X99" si="18">IF(W68&gt;=ABS((IF(A68="Y",G68,F68))), "verificato", "NON VERIFICATO")</f>
        <v>verificato</v>
      </c>
    </row>
    <row r="69" spans="1:24" ht="15.75" x14ac:dyDescent="0.25">
      <c r="A69" s="5" t="s">
        <v>111</v>
      </c>
      <c r="B69" s="5" t="s">
        <v>102</v>
      </c>
      <c r="C69" s="5" t="s">
        <v>93</v>
      </c>
      <c r="D69" s="5" t="s">
        <v>101</v>
      </c>
      <c r="E69" s="96">
        <v>-747.55040000000008</v>
      </c>
      <c r="F69" s="96">
        <v>-80.064000000000007</v>
      </c>
      <c r="G69" s="96">
        <v>-10.9696</v>
      </c>
      <c r="H69" s="96">
        <v>-128.01064</v>
      </c>
      <c r="I69" s="96">
        <v>-23.7148</v>
      </c>
      <c r="J69" s="96">
        <v>-105.78496000000001</v>
      </c>
      <c r="K69" s="29">
        <f>VLOOKUP(B69,'Caratteristiche Maschi'!$A$4:$C$27,2,)</f>
        <v>0.8</v>
      </c>
      <c r="L69" s="30">
        <f>VLOOKUP(B69,'Caratteristiche Maschi'!$A$4:$C$27,3,)</f>
        <v>4</v>
      </c>
      <c r="M69" s="16">
        <f t="shared" si="8"/>
        <v>-233.60950000000003</v>
      </c>
      <c r="N69" s="22">
        <f>((MAXA(K69:L69)^2*MINA(K69:L69))*ABS(M69)/2)*(1-ABS(M69)/(0.85*'Caratteristiche Materiale'!$N$4))</f>
        <v>790.69121948719328</v>
      </c>
      <c r="O69" s="17" t="str">
        <f t="shared" si="16"/>
        <v>verificato</v>
      </c>
      <c r="P69" s="20">
        <f>ABS(M69)/(0.85*'Caratteristiche Materiale'!$N$4)</f>
        <v>0.47114521008403365</v>
      </c>
      <c r="Q69" s="21">
        <f t="shared" si="9"/>
        <v>0.74750220329671635</v>
      </c>
      <c r="R69" s="22">
        <f>0.85*'Caratteristiche Materiale'!$N$4*min!P69*(MINA(min!K69:L69))^2*MAXA(min!K69:L69)*(0.5-min!P69/2)</f>
        <v>158.13824389743868</v>
      </c>
      <c r="S69" s="17" t="str">
        <f t="shared" si="17"/>
        <v>verificato</v>
      </c>
      <c r="T69" s="16">
        <f t="shared" si="10"/>
        <v>25.02</v>
      </c>
      <c r="U69" s="22">
        <f t="shared" si="11"/>
        <v>3.4279999999999999</v>
      </c>
      <c r="V69" s="22">
        <f>'Caratteristiche Materiale'!$N$5*(1+ABS(min!M69)/(1.5*'Caratteristiche Materiale'!$N$5))^0.5</f>
        <v>42.479887397841985</v>
      </c>
      <c r="W69" s="22">
        <f t="shared" si="12"/>
        <v>135.93563967309436</v>
      </c>
      <c r="X69" s="17" t="str">
        <f t="shared" si="18"/>
        <v>verificato</v>
      </c>
    </row>
    <row r="70" spans="1:24" ht="15.75" x14ac:dyDescent="0.25">
      <c r="A70" s="5" t="s">
        <v>111</v>
      </c>
      <c r="B70" s="5" t="s">
        <v>102</v>
      </c>
      <c r="C70" s="5" t="s">
        <v>94</v>
      </c>
      <c r="D70" s="5" t="s">
        <v>101</v>
      </c>
      <c r="E70" s="96">
        <v>-837.88880000000017</v>
      </c>
      <c r="F70" s="96">
        <v>-55.135199999999998</v>
      </c>
      <c r="G70" s="96">
        <v>-11.413600000000001</v>
      </c>
      <c r="H70" s="96">
        <v>-68.46208</v>
      </c>
      <c r="I70" s="96">
        <v>-16.422720000000002</v>
      </c>
      <c r="J70" s="96">
        <v>-81.423119999999997</v>
      </c>
      <c r="K70" s="29">
        <f>VLOOKUP(B70,'Caratteristiche Maschi'!$A$4:$C$27,2,)</f>
        <v>0.8</v>
      </c>
      <c r="L70" s="30">
        <f>VLOOKUP(B70,'Caratteristiche Maschi'!$A$4:$C$27,3,)</f>
        <v>4</v>
      </c>
      <c r="M70" s="16">
        <f t="shared" ref="M70:M133" si="19">IF((E70/(K70*L70))&lt;=0,(E70/(K70*L70)),0)</f>
        <v>-261.84025000000003</v>
      </c>
      <c r="N70" s="22">
        <f>((MAXA(K70:L70)^2*MINA(K70:L70))*ABS(M70)/2)*(1-ABS(M70)/(0.85*'Caratteristiche Materiale'!$N$4))</f>
        <v>790.83099348894132</v>
      </c>
      <c r="O70" s="17" t="str">
        <f t="shared" si="16"/>
        <v>verificato</v>
      </c>
      <c r="P70" s="20">
        <f>ABS(M70)/(0.85*'Caratteristiche Materiale'!$N$4)</f>
        <v>0.52808117647058828</v>
      </c>
      <c r="Q70" s="21">
        <f t="shared" ref="Q70:Q133" si="20">3*P70*(1-P70)</f>
        <v>0.74763434258408312</v>
      </c>
      <c r="R70" s="22">
        <f>0.85*'Caratteristiche Materiale'!$N$4*min!P70*(MINA(min!K70:L70))^2*MAXA(min!K70:L70)*(0.5-min!P70/2)</f>
        <v>158.16619869778825</v>
      </c>
      <c r="S70" s="17" t="str">
        <f t="shared" si="17"/>
        <v>verificato</v>
      </c>
      <c r="T70" s="16">
        <f t="shared" ref="T70:T133" si="21">ABS(F70)/(K70*L70)</f>
        <v>17.229749999999999</v>
      </c>
      <c r="U70" s="22">
        <f t="shared" ref="U70:U133" si="22">ABS(G70)/(K70*L70)</f>
        <v>3.5667499999999999</v>
      </c>
      <c r="V70" s="22">
        <f>'Caratteristiche Materiale'!$N$5*(1+ABS(min!M70)/(1.5*'Caratteristiche Materiale'!$N$5))^0.5</f>
        <v>44.815506059101168</v>
      </c>
      <c r="W70" s="22">
        <f t="shared" ref="W70:W133" si="23">V70*K70*L70</f>
        <v>143.40961938912375</v>
      </c>
      <c r="X70" s="17" t="str">
        <f t="shared" si="18"/>
        <v>verificato</v>
      </c>
    </row>
    <row r="71" spans="1:24" ht="15.75" x14ac:dyDescent="0.25">
      <c r="A71" s="5" t="s">
        <v>111</v>
      </c>
      <c r="B71" s="5" t="s">
        <v>102</v>
      </c>
      <c r="C71" s="5" t="s">
        <v>95</v>
      </c>
      <c r="D71" s="5" t="s">
        <v>101</v>
      </c>
      <c r="E71" s="96">
        <v>-837.88880000000017</v>
      </c>
      <c r="F71" s="96">
        <v>-55.135199999999998</v>
      </c>
      <c r="G71" s="96">
        <v>-11.413600000000001</v>
      </c>
      <c r="H71" s="96">
        <v>-68.46208</v>
      </c>
      <c r="I71" s="96">
        <v>-16.422720000000002</v>
      </c>
      <c r="J71" s="96">
        <v>-81.423119999999997</v>
      </c>
      <c r="K71" s="29">
        <f>VLOOKUP(B71,'Caratteristiche Maschi'!$A$4:$C$27,2,)</f>
        <v>0.8</v>
      </c>
      <c r="L71" s="30">
        <f>VLOOKUP(B71,'Caratteristiche Maschi'!$A$4:$C$27,3,)</f>
        <v>4</v>
      </c>
      <c r="M71" s="16">
        <f t="shared" si="19"/>
        <v>-261.84025000000003</v>
      </c>
      <c r="N71" s="22">
        <f>((MAXA(K71:L71)^2*MINA(K71:L71))*ABS(M71)/2)*(1-ABS(M71)/(0.85*'Caratteristiche Materiale'!$N$4))</f>
        <v>790.83099348894132</v>
      </c>
      <c r="O71" s="17" t="str">
        <f t="shared" si="16"/>
        <v>verificato</v>
      </c>
      <c r="P71" s="20">
        <f>ABS(M71)/(0.85*'Caratteristiche Materiale'!$N$4)</f>
        <v>0.52808117647058828</v>
      </c>
      <c r="Q71" s="21">
        <f t="shared" si="20"/>
        <v>0.74763434258408312</v>
      </c>
      <c r="R71" s="22">
        <f>0.85*'Caratteristiche Materiale'!$N$4*min!P71*(MINA(min!K71:L71))^2*MAXA(min!K71:L71)*(0.5-min!P71/2)</f>
        <v>158.16619869778825</v>
      </c>
      <c r="S71" s="17" t="str">
        <f t="shared" si="17"/>
        <v>verificato</v>
      </c>
      <c r="T71" s="16">
        <f t="shared" si="21"/>
        <v>17.229749999999999</v>
      </c>
      <c r="U71" s="22">
        <f t="shared" si="22"/>
        <v>3.5667499999999999</v>
      </c>
      <c r="V71" s="22">
        <f>'Caratteristiche Materiale'!$N$5*(1+ABS(min!M71)/(1.5*'Caratteristiche Materiale'!$N$5))^0.5</f>
        <v>44.815506059101168</v>
      </c>
      <c r="W71" s="22">
        <f t="shared" si="23"/>
        <v>143.40961938912375</v>
      </c>
      <c r="X71" s="17" t="str">
        <f t="shared" si="18"/>
        <v>verificato</v>
      </c>
    </row>
    <row r="72" spans="1:24" ht="15.75" x14ac:dyDescent="0.25">
      <c r="A72" s="5" t="s">
        <v>111</v>
      </c>
      <c r="B72" s="5" t="s">
        <v>102</v>
      </c>
      <c r="C72" s="5" t="s">
        <v>96</v>
      </c>
      <c r="D72" s="5" t="s">
        <v>101</v>
      </c>
      <c r="E72" s="96">
        <v>-837.88880000000017</v>
      </c>
      <c r="F72" s="96">
        <v>-55.135199999999998</v>
      </c>
      <c r="G72" s="96">
        <v>-11.413600000000001</v>
      </c>
      <c r="H72" s="96">
        <v>-68.46208</v>
      </c>
      <c r="I72" s="96">
        <v>-16.422720000000002</v>
      </c>
      <c r="J72" s="96">
        <v>-81.423119999999997</v>
      </c>
      <c r="K72" s="29">
        <f>VLOOKUP(B72,'Caratteristiche Maschi'!$A$4:$C$27,2,)</f>
        <v>0.8</v>
      </c>
      <c r="L72" s="30">
        <f>VLOOKUP(B72,'Caratteristiche Maschi'!$A$4:$C$27,3,)</f>
        <v>4</v>
      </c>
      <c r="M72" s="16">
        <f t="shared" si="19"/>
        <v>-261.84025000000003</v>
      </c>
      <c r="N72" s="22">
        <f>((MAXA(K72:L72)^2*MINA(K72:L72))*ABS(M72)/2)*(1-ABS(M72)/(0.85*'Caratteristiche Materiale'!$N$4))</f>
        <v>790.83099348894132</v>
      </c>
      <c r="O72" s="17" t="str">
        <f t="shared" si="16"/>
        <v>verificato</v>
      </c>
      <c r="P72" s="20">
        <f>ABS(M72)/(0.85*'Caratteristiche Materiale'!$N$4)</f>
        <v>0.52808117647058828</v>
      </c>
      <c r="Q72" s="21">
        <f t="shared" si="20"/>
        <v>0.74763434258408312</v>
      </c>
      <c r="R72" s="22">
        <f>0.85*'Caratteristiche Materiale'!$N$4*min!P72*(MINA(min!K72:L72))^2*MAXA(min!K72:L72)*(0.5-min!P72/2)</f>
        <v>158.16619869778825</v>
      </c>
      <c r="S72" s="17" t="str">
        <f t="shared" si="17"/>
        <v>verificato</v>
      </c>
      <c r="T72" s="16">
        <f t="shared" si="21"/>
        <v>17.229749999999999</v>
      </c>
      <c r="U72" s="22">
        <f t="shared" si="22"/>
        <v>3.5667499999999999</v>
      </c>
      <c r="V72" s="22">
        <f>'Caratteristiche Materiale'!$N$5*(1+ABS(min!M72)/(1.5*'Caratteristiche Materiale'!$N$5))^0.5</f>
        <v>44.815506059101168</v>
      </c>
      <c r="W72" s="22">
        <f t="shared" si="23"/>
        <v>143.40961938912375</v>
      </c>
      <c r="X72" s="17" t="str">
        <f t="shared" si="18"/>
        <v>verificato</v>
      </c>
    </row>
    <row r="73" spans="1:24" ht="15.75" x14ac:dyDescent="0.25">
      <c r="A73" s="5" t="s">
        <v>111</v>
      </c>
      <c r="B73" s="5" t="s">
        <v>102</v>
      </c>
      <c r="C73" s="5" t="s">
        <v>97</v>
      </c>
      <c r="D73" s="5" t="s">
        <v>101</v>
      </c>
      <c r="E73" s="96">
        <v>-747.55040000000008</v>
      </c>
      <c r="F73" s="96">
        <v>-80.064000000000007</v>
      </c>
      <c r="G73" s="96">
        <v>-10.9696</v>
      </c>
      <c r="H73" s="96">
        <v>-128.01064</v>
      </c>
      <c r="I73" s="96">
        <v>-23.7148</v>
      </c>
      <c r="J73" s="96">
        <v>-105.78496000000001</v>
      </c>
      <c r="K73" s="29">
        <f>VLOOKUP(B73,'Caratteristiche Maschi'!$A$4:$C$27,2,)</f>
        <v>0.8</v>
      </c>
      <c r="L73" s="30">
        <f>VLOOKUP(B73,'Caratteristiche Maschi'!$A$4:$C$27,3,)</f>
        <v>4</v>
      </c>
      <c r="M73" s="16">
        <f t="shared" si="19"/>
        <v>-233.60950000000003</v>
      </c>
      <c r="N73" s="22">
        <f>((MAXA(K73:L73)^2*MINA(K73:L73))*ABS(M73)/2)*(1-ABS(M73)/(0.85*'Caratteristiche Materiale'!$N$4))</f>
        <v>790.69121948719328</v>
      </c>
      <c r="O73" s="17" t="str">
        <f t="shared" si="16"/>
        <v>verificato</v>
      </c>
      <c r="P73" s="20">
        <f>ABS(M73)/(0.85*'Caratteristiche Materiale'!$N$4)</f>
        <v>0.47114521008403365</v>
      </c>
      <c r="Q73" s="21">
        <f t="shared" si="20"/>
        <v>0.74750220329671635</v>
      </c>
      <c r="R73" s="22">
        <f>0.85*'Caratteristiche Materiale'!$N$4*min!P73*(MINA(min!K73:L73))^2*MAXA(min!K73:L73)*(0.5-min!P73/2)</f>
        <v>158.13824389743868</v>
      </c>
      <c r="S73" s="17" t="str">
        <f t="shared" si="17"/>
        <v>verificato</v>
      </c>
      <c r="T73" s="16">
        <f t="shared" si="21"/>
        <v>25.02</v>
      </c>
      <c r="U73" s="22">
        <f t="shared" si="22"/>
        <v>3.4279999999999999</v>
      </c>
      <c r="V73" s="22">
        <f>'Caratteristiche Materiale'!$N$5*(1+ABS(min!M73)/(1.5*'Caratteristiche Materiale'!$N$5))^0.5</f>
        <v>42.479887397841985</v>
      </c>
      <c r="W73" s="22">
        <f t="shared" si="23"/>
        <v>135.93563967309436</v>
      </c>
      <c r="X73" s="17" t="str">
        <f t="shared" si="18"/>
        <v>verificato</v>
      </c>
    </row>
    <row r="74" spans="1:24" ht="15.75" x14ac:dyDescent="0.25">
      <c r="A74" s="5" t="s">
        <v>111</v>
      </c>
      <c r="B74" s="5" t="s">
        <v>102</v>
      </c>
      <c r="C74" s="5" t="s">
        <v>98</v>
      </c>
      <c r="D74" s="5" t="s">
        <v>101</v>
      </c>
      <c r="E74" s="96">
        <v>-747.55040000000008</v>
      </c>
      <c r="F74" s="96">
        <v>-80.064000000000007</v>
      </c>
      <c r="G74" s="96">
        <v>-10.9696</v>
      </c>
      <c r="H74" s="96">
        <v>-128.01064</v>
      </c>
      <c r="I74" s="96">
        <v>-23.7148</v>
      </c>
      <c r="J74" s="96">
        <v>-105.78496000000001</v>
      </c>
      <c r="K74" s="29">
        <f>VLOOKUP(B74,'Caratteristiche Maschi'!$A$4:$C$27,2,)</f>
        <v>0.8</v>
      </c>
      <c r="L74" s="30">
        <f>VLOOKUP(B74,'Caratteristiche Maschi'!$A$4:$C$27,3,)</f>
        <v>4</v>
      </c>
      <c r="M74" s="16">
        <f t="shared" si="19"/>
        <v>-233.60950000000003</v>
      </c>
      <c r="N74" s="22">
        <f>((MAXA(K74:L74)^2*MINA(K74:L74))*ABS(M74)/2)*(1-ABS(M74)/(0.85*'Caratteristiche Materiale'!$N$4))</f>
        <v>790.69121948719328</v>
      </c>
      <c r="O74" s="17" t="str">
        <f t="shared" si="16"/>
        <v>verificato</v>
      </c>
      <c r="P74" s="20">
        <f>ABS(M74)/(0.85*'Caratteristiche Materiale'!$N$4)</f>
        <v>0.47114521008403365</v>
      </c>
      <c r="Q74" s="21">
        <f t="shared" si="20"/>
        <v>0.74750220329671635</v>
      </c>
      <c r="R74" s="22">
        <f>0.85*'Caratteristiche Materiale'!$N$4*min!P74*(MINA(min!K74:L74))^2*MAXA(min!K74:L74)*(0.5-min!P74/2)</f>
        <v>158.13824389743868</v>
      </c>
      <c r="S74" s="17" t="str">
        <f t="shared" si="17"/>
        <v>verificato</v>
      </c>
      <c r="T74" s="16">
        <f t="shared" si="21"/>
        <v>25.02</v>
      </c>
      <c r="U74" s="22">
        <f t="shared" si="22"/>
        <v>3.4279999999999999</v>
      </c>
      <c r="V74" s="22">
        <f>'Caratteristiche Materiale'!$N$5*(1+ABS(min!M74)/(1.5*'Caratteristiche Materiale'!$N$5))^0.5</f>
        <v>42.479887397841985</v>
      </c>
      <c r="W74" s="22">
        <f t="shared" si="23"/>
        <v>135.93563967309436</v>
      </c>
      <c r="X74" s="17" t="str">
        <f t="shared" si="18"/>
        <v>verificato</v>
      </c>
    </row>
    <row r="75" spans="1:24" ht="15.75" x14ac:dyDescent="0.25">
      <c r="A75" s="5" t="s">
        <v>111</v>
      </c>
      <c r="B75" s="5" t="s">
        <v>102</v>
      </c>
      <c r="C75" s="5" t="s">
        <v>99</v>
      </c>
      <c r="D75" s="5" t="s">
        <v>101</v>
      </c>
      <c r="E75" s="96">
        <v>-747.55040000000008</v>
      </c>
      <c r="F75" s="96">
        <v>-80.064000000000007</v>
      </c>
      <c r="G75" s="96">
        <v>-10.9696</v>
      </c>
      <c r="H75" s="96">
        <v>-128.01064</v>
      </c>
      <c r="I75" s="96">
        <v>-23.7148</v>
      </c>
      <c r="J75" s="96">
        <v>-105.78496000000001</v>
      </c>
      <c r="K75" s="29">
        <f>VLOOKUP(B75,'Caratteristiche Maschi'!$A$4:$C$27,2,)</f>
        <v>0.8</v>
      </c>
      <c r="L75" s="30">
        <f>VLOOKUP(B75,'Caratteristiche Maschi'!$A$4:$C$27,3,)</f>
        <v>4</v>
      </c>
      <c r="M75" s="16">
        <f t="shared" si="19"/>
        <v>-233.60950000000003</v>
      </c>
      <c r="N75" s="22">
        <f>((MAXA(K75:L75)^2*MINA(K75:L75))*ABS(M75)/2)*(1-ABS(M75)/(0.85*'Caratteristiche Materiale'!$N$4))</f>
        <v>790.69121948719328</v>
      </c>
      <c r="O75" s="17" t="str">
        <f t="shared" si="16"/>
        <v>verificato</v>
      </c>
      <c r="P75" s="20">
        <f>ABS(M75)/(0.85*'Caratteristiche Materiale'!$N$4)</f>
        <v>0.47114521008403365</v>
      </c>
      <c r="Q75" s="21">
        <f t="shared" si="20"/>
        <v>0.74750220329671635</v>
      </c>
      <c r="R75" s="22">
        <f>0.85*'Caratteristiche Materiale'!$N$4*min!P75*(MINA(min!K75:L75))^2*MAXA(min!K75:L75)*(0.5-min!P75/2)</f>
        <v>158.13824389743868</v>
      </c>
      <c r="S75" s="17" t="str">
        <f t="shared" si="17"/>
        <v>verificato</v>
      </c>
      <c r="T75" s="16">
        <f t="shared" si="21"/>
        <v>25.02</v>
      </c>
      <c r="U75" s="22">
        <f t="shared" si="22"/>
        <v>3.4279999999999999</v>
      </c>
      <c r="V75" s="22">
        <f>'Caratteristiche Materiale'!$N$5*(1+ABS(min!M75)/(1.5*'Caratteristiche Materiale'!$N$5))^0.5</f>
        <v>42.479887397841985</v>
      </c>
      <c r="W75" s="22">
        <f t="shared" si="23"/>
        <v>135.93563967309436</v>
      </c>
      <c r="X75" s="17" t="str">
        <f t="shared" si="18"/>
        <v>verificato</v>
      </c>
    </row>
    <row r="76" spans="1:24" ht="15.75" x14ac:dyDescent="0.25">
      <c r="A76" s="5" t="s">
        <v>111</v>
      </c>
      <c r="B76" s="5" t="s">
        <v>103</v>
      </c>
      <c r="C76" s="5" t="s">
        <v>92</v>
      </c>
      <c r="D76" s="5" t="s">
        <v>101</v>
      </c>
      <c r="E76" s="96">
        <v>-592.03039999999999</v>
      </c>
      <c r="F76" s="96">
        <v>-21.313600000000001</v>
      </c>
      <c r="G76" s="96">
        <v>-47.916000000000004</v>
      </c>
      <c r="H76" s="96">
        <v>-28.085440000000002</v>
      </c>
      <c r="I76" s="96">
        <v>-32.483359999999998</v>
      </c>
      <c r="J76" s="96">
        <v>-68.105119999999999</v>
      </c>
      <c r="K76" s="29">
        <f>VLOOKUP(B76,'Caratteristiche Maschi'!$A$4:$C$27,2,)</f>
        <v>0.8</v>
      </c>
      <c r="L76" s="30">
        <f>VLOOKUP(B76,'Caratteristiche Maschi'!$A$4:$C$27,3,)</f>
        <v>3.8</v>
      </c>
      <c r="M76" s="16">
        <f t="shared" si="19"/>
        <v>-194.74684210526314</v>
      </c>
      <c r="N76" s="22">
        <f>((MAXA(K76:L76)^2*MINA(K76:L76))*ABS(M76)/2)*(1-ABS(M76)/(0.85*'Caratteristiche Materiale'!$N$4))</f>
        <v>683.0510442132437</v>
      </c>
      <c r="O76" s="17" t="str">
        <f t="shared" si="16"/>
        <v>verificato</v>
      </c>
      <c r="P76" s="20">
        <f>ABS(M76)/(0.85*'Caratteristiche Materiale'!$N$4)</f>
        <v>0.39276674038036263</v>
      </c>
      <c r="Q76" s="21">
        <f t="shared" si="20"/>
        <v>0.71550308409404229</v>
      </c>
      <c r="R76" s="22">
        <f>0.85*'Caratteristiche Materiale'!$N$4*min!P76*(MINA(min!K76:L76))^2*MAXA(min!K76:L76)*(0.5-min!P76/2)</f>
        <v>143.80021983436711</v>
      </c>
      <c r="S76" s="17" t="str">
        <f t="shared" si="17"/>
        <v>verificato</v>
      </c>
      <c r="T76" s="16">
        <f t="shared" si="21"/>
        <v>7.0110526315789476</v>
      </c>
      <c r="U76" s="22">
        <f t="shared" si="22"/>
        <v>15.76184210526316</v>
      </c>
      <c r="V76" s="22">
        <f>'Caratteristiche Materiale'!$N$5*(1+ABS(min!M76)/(1.5*'Caratteristiche Materiale'!$N$5))^0.5</f>
        <v>39.036727345813013</v>
      </c>
      <c r="W76" s="22">
        <f t="shared" si="23"/>
        <v>118.67165113127156</v>
      </c>
      <c r="X76" s="17" t="str">
        <f t="shared" si="18"/>
        <v>verificato</v>
      </c>
    </row>
    <row r="77" spans="1:24" ht="15.75" x14ac:dyDescent="0.25">
      <c r="A77" s="5" t="s">
        <v>111</v>
      </c>
      <c r="B77" s="5" t="s">
        <v>103</v>
      </c>
      <c r="C77" s="5" t="s">
        <v>93</v>
      </c>
      <c r="D77" s="5" t="s">
        <v>101</v>
      </c>
      <c r="E77" s="96">
        <v>-561.12720000000002</v>
      </c>
      <c r="F77" s="96">
        <v>-17.003200000000003</v>
      </c>
      <c r="G77" s="96">
        <v>-90.832000000000008</v>
      </c>
      <c r="H77" s="96">
        <v>-37.119760000000007</v>
      </c>
      <c r="I77" s="96">
        <v>-59.949760000000005</v>
      </c>
      <c r="J77" s="96">
        <v>-54.018720000000002</v>
      </c>
      <c r="K77" s="29">
        <f>VLOOKUP(B77,'Caratteristiche Maschi'!$A$4:$C$27,2,)</f>
        <v>0.8</v>
      </c>
      <c r="L77" s="30">
        <f>VLOOKUP(B77,'Caratteristiche Maschi'!$A$4:$C$27,3,)</f>
        <v>3.8</v>
      </c>
      <c r="M77" s="16">
        <f t="shared" si="19"/>
        <v>-184.58131578947368</v>
      </c>
      <c r="N77" s="22">
        <f>((MAXA(K77:L77)^2*MINA(K77:L77))*ABS(M77)/2)*(1-ABS(M77)/(0.85*'Caratteristiche Materiale'!$N$4))</f>
        <v>669.25461960524365</v>
      </c>
      <c r="O77" s="17" t="str">
        <f t="shared" si="16"/>
        <v>verificato</v>
      </c>
      <c r="P77" s="20">
        <f>ABS(M77)/(0.85*'Caratteristiche Materiale'!$N$4)</f>
        <v>0.37226483856700571</v>
      </c>
      <c r="Q77" s="21">
        <f t="shared" si="20"/>
        <v>0.70105118560106061</v>
      </c>
      <c r="R77" s="22">
        <f>0.85*'Caratteristiche Materiale'!$N$4*min!P77*(MINA(min!K77:L77))^2*MAXA(min!K77:L77)*(0.5-min!P77/2)</f>
        <v>140.89570939057765</v>
      </c>
      <c r="S77" s="17" t="str">
        <f t="shared" si="17"/>
        <v>verificato</v>
      </c>
      <c r="T77" s="16">
        <f t="shared" si="21"/>
        <v>5.5931578947368434</v>
      </c>
      <c r="U77" s="22">
        <f t="shared" si="22"/>
        <v>29.878947368421056</v>
      </c>
      <c r="V77" s="22">
        <f>'Caratteristiche Materiale'!$N$5*(1+ABS(min!M77)/(1.5*'Caratteristiche Materiale'!$N$5))^0.5</f>
        <v>38.084752747167279</v>
      </c>
      <c r="W77" s="22">
        <f t="shared" si="23"/>
        <v>115.77764835138854</v>
      </c>
      <c r="X77" s="17" t="str">
        <f t="shared" si="18"/>
        <v>verificato</v>
      </c>
    </row>
    <row r="78" spans="1:24" ht="15.75" x14ac:dyDescent="0.25">
      <c r="A78" s="5" t="s">
        <v>111</v>
      </c>
      <c r="B78" s="5" t="s">
        <v>103</v>
      </c>
      <c r="C78" s="5" t="s">
        <v>94</v>
      </c>
      <c r="D78" s="5" t="s">
        <v>101</v>
      </c>
      <c r="E78" s="96">
        <v>-592.03039999999999</v>
      </c>
      <c r="F78" s="96">
        <v>-21.313600000000001</v>
      </c>
      <c r="G78" s="96">
        <v>-47.916000000000004</v>
      </c>
      <c r="H78" s="96">
        <v>-28.085440000000002</v>
      </c>
      <c r="I78" s="96">
        <v>-32.483359999999998</v>
      </c>
      <c r="J78" s="96">
        <v>-68.105119999999999</v>
      </c>
      <c r="K78" s="29">
        <f>VLOOKUP(B78,'Caratteristiche Maschi'!$A$4:$C$27,2,)</f>
        <v>0.8</v>
      </c>
      <c r="L78" s="30">
        <f>VLOOKUP(B78,'Caratteristiche Maschi'!$A$4:$C$27,3,)</f>
        <v>3.8</v>
      </c>
      <c r="M78" s="16">
        <f t="shared" si="19"/>
        <v>-194.74684210526314</v>
      </c>
      <c r="N78" s="22">
        <f>((MAXA(K78:L78)^2*MINA(K78:L78))*ABS(M78)/2)*(1-ABS(M78)/(0.85*'Caratteristiche Materiale'!$N$4))</f>
        <v>683.0510442132437</v>
      </c>
      <c r="O78" s="17" t="str">
        <f t="shared" si="16"/>
        <v>verificato</v>
      </c>
      <c r="P78" s="20">
        <f>ABS(M78)/(0.85*'Caratteristiche Materiale'!$N$4)</f>
        <v>0.39276674038036263</v>
      </c>
      <c r="Q78" s="21">
        <f t="shared" si="20"/>
        <v>0.71550308409404229</v>
      </c>
      <c r="R78" s="22">
        <f>0.85*'Caratteristiche Materiale'!$N$4*min!P78*(MINA(min!K78:L78))^2*MAXA(min!K78:L78)*(0.5-min!P78/2)</f>
        <v>143.80021983436711</v>
      </c>
      <c r="S78" s="17" t="str">
        <f t="shared" si="17"/>
        <v>verificato</v>
      </c>
      <c r="T78" s="16">
        <f t="shared" si="21"/>
        <v>7.0110526315789476</v>
      </c>
      <c r="U78" s="22">
        <f t="shared" si="22"/>
        <v>15.76184210526316</v>
      </c>
      <c r="V78" s="22">
        <f>'Caratteristiche Materiale'!$N$5*(1+ABS(min!M78)/(1.5*'Caratteristiche Materiale'!$N$5))^0.5</f>
        <v>39.036727345813013</v>
      </c>
      <c r="W78" s="22">
        <f t="shared" si="23"/>
        <v>118.67165113127156</v>
      </c>
      <c r="X78" s="17" t="str">
        <f t="shared" si="18"/>
        <v>verificato</v>
      </c>
    </row>
    <row r="79" spans="1:24" ht="15.75" x14ac:dyDescent="0.25">
      <c r="A79" s="5" t="s">
        <v>111</v>
      </c>
      <c r="B79" s="5" t="s">
        <v>103</v>
      </c>
      <c r="C79" s="5" t="s">
        <v>95</v>
      </c>
      <c r="D79" s="5" t="s">
        <v>101</v>
      </c>
      <c r="E79" s="96">
        <v>-592.03039999999999</v>
      </c>
      <c r="F79" s="96">
        <v>-21.313600000000001</v>
      </c>
      <c r="G79" s="96">
        <v>-47.916000000000004</v>
      </c>
      <c r="H79" s="96">
        <v>-28.085440000000002</v>
      </c>
      <c r="I79" s="96">
        <v>-32.483359999999998</v>
      </c>
      <c r="J79" s="96">
        <v>-68.105119999999999</v>
      </c>
      <c r="K79" s="29">
        <f>VLOOKUP(B79,'Caratteristiche Maschi'!$A$4:$C$27,2,)</f>
        <v>0.8</v>
      </c>
      <c r="L79" s="30">
        <f>VLOOKUP(B79,'Caratteristiche Maschi'!$A$4:$C$27,3,)</f>
        <v>3.8</v>
      </c>
      <c r="M79" s="16">
        <f t="shared" si="19"/>
        <v>-194.74684210526314</v>
      </c>
      <c r="N79" s="22">
        <f>((MAXA(K79:L79)^2*MINA(K79:L79))*ABS(M79)/2)*(1-ABS(M79)/(0.85*'Caratteristiche Materiale'!$N$4))</f>
        <v>683.0510442132437</v>
      </c>
      <c r="O79" s="17" t="str">
        <f t="shared" si="16"/>
        <v>verificato</v>
      </c>
      <c r="P79" s="20">
        <f>ABS(M79)/(0.85*'Caratteristiche Materiale'!$N$4)</f>
        <v>0.39276674038036263</v>
      </c>
      <c r="Q79" s="21">
        <f t="shared" si="20"/>
        <v>0.71550308409404229</v>
      </c>
      <c r="R79" s="22">
        <f>0.85*'Caratteristiche Materiale'!$N$4*min!P79*(MINA(min!K79:L79))^2*MAXA(min!K79:L79)*(0.5-min!P79/2)</f>
        <v>143.80021983436711</v>
      </c>
      <c r="S79" s="17" t="str">
        <f t="shared" si="17"/>
        <v>verificato</v>
      </c>
      <c r="T79" s="16">
        <f t="shared" si="21"/>
        <v>7.0110526315789476</v>
      </c>
      <c r="U79" s="22">
        <f t="shared" si="22"/>
        <v>15.76184210526316</v>
      </c>
      <c r="V79" s="22">
        <f>'Caratteristiche Materiale'!$N$5*(1+ABS(min!M79)/(1.5*'Caratteristiche Materiale'!$N$5))^0.5</f>
        <v>39.036727345813013</v>
      </c>
      <c r="W79" s="22">
        <f t="shared" si="23"/>
        <v>118.67165113127156</v>
      </c>
      <c r="X79" s="17" t="str">
        <f t="shared" si="18"/>
        <v>verificato</v>
      </c>
    </row>
    <row r="80" spans="1:24" ht="15.75" x14ac:dyDescent="0.25">
      <c r="A80" s="5" t="s">
        <v>111</v>
      </c>
      <c r="B80" s="5" t="s">
        <v>103</v>
      </c>
      <c r="C80" s="5" t="s">
        <v>96</v>
      </c>
      <c r="D80" s="5" t="s">
        <v>101</v>
      </c>
      <c r="E80" s="96">
        <v>-592.03039999999999</v>
      </c>
      <c r="F80" s="96">
        <v>-21.313600000000001</v>
      </c>
      <c r="G80" s="96">
        <v>-47.916000000000004</v>
      </c>
      <c r="H80" s="96">
        <v>-28.085440000000002</v>
      </c>
      <c r="I80" s="96">
        <v>-32.483359999999998</v>
      </c>
      <c r="J80" s="96">
        <v>-68.105119999999999</v>
      </c>
      <c r="K80" s="29">
        <f>VLOOKUP(B80,'Caratteristiche Maschi'!$A$4:$C$27,2,)</f>
        <v>0.8</v>
      </c>
      <c r="L80" s="30">
        <f>VLOOKUP(B80,'Caratteristiche Maschi'!$A$4:$C$27,3,)</f>
        <v>3.8</v>
      </c>
      <c r="M80" s="16">
        <f t="shared" si="19"/>
        <v>-194.74684210526314</v>
      </c>
      <c r="N80" s="22">
        <f>((MAXA(K80:L80)^2*MINA(K80:L80))*ABS(M80)/2)*(1-ABS(M80)/(0.85*'Caratteristiche Materiale'!$N$4))</f>
        <v>683.0510442132437</v>
      </c>
      <c r="O80" s="17" t="str">
        <f t="shared" si="16"/>
        <v>verificato</v>
      </c>
      <c r="P80" s="20">
        <f>ABS(M80)/(0.85*'Caratteristiche Materiale'!$N$4)</f>
        <v>0.39276674038036263</v>
      </c>
      <c r="Q80" s="21">
        <f t="shared" si="20"/>
        <v>0.71550308409404229</v>
      </c>
      <c r="R80" s="22">
        <f>0.85*'Caratteristiche Materiale'!$N$4*min!P80*(MINA(min!K80:L80))^2*MAXA(min!K80:L80)*(0.5-min!P80/2)</f>
        <v>143.80021983436711</v>
      </c>
      <c r="S80" s="17" t="str">
        <f t="shared" si="17"/>
        <v>verificato</v>
      </c>
      <c r="T80" s="16">
        <f t="shared" si="21"/>
        <v>7.0110526315789476</v>
      </c>
      <c r="U80" s="22">
        <f t="shared" si="22"/>
        <v>15.76184210526316</v>
      </c>
      <c r="V80" s="22">
        <f>'Caratteristiche Materiale'!$N$5*(1+ABS(min!M80)/(1.5*'Caratteristiche Materiale'!$N$5))^0.5</f>
        <v>39.036727345813013</v>
      </c>
      <c r="W80" s="22">
        <f t="shared" si="23"/>
        <v>118.67165113127156</v>
      </c>
      <c r="X80" s="17" t="str">
        <f t="shared" si="18"/>
        <v>verificato</v>
      </c>
    </row>
    <row r="81" spans="1:24" ht="15.75" x14ac:dyDescent="0.25">
      <c r="A81" s="5" t="s">
        <v>111</v>
      </c>
      <c r="B81" s="5" t="s">
        <v>103</v>
      </c>
      <c r="C81" s="5" t="s">
        <v>97</v>
      </c>
      <c r="D81" s="5" t="s">
        <v>101</v>
      </c>
      <c r="E81" s="96">
        <v>-561.12720000000002</v>
      </c>
      <c r="F81" s="96">
        <v>-17.003200000000003</v>
      </c>
      <c r="G81" s="96">
        <v>-90.832000000000008</v>
      </c>
      <c r="H81" s="96">
        <v>-37.119760000000007</v>
      </c>
      <c r="I81" s="96">
        <v>-59.949760000000005</v>
      </c>
      <c r="J81" s="96">
        <v>-54.018720000000002</v>
      </c>
      <c r="K81" s="29">
        <f>VLOOKUP(B81,'Caratteristiche Maschi'!$A$4:$C$27,2,)</f>
        <v>0.8</v>
      </c>
      <c r="L81" s="30">
        <f>VLOOKUP(B81,'Caratteristiche Maschi'!$A$4:$C$27,3,)</f>
        <v>3.8</v>
      </c>
      <c r="M81" s="16">
        <f t="shared" si="19"/>
        <v>-184.58131578947368</v>
      </c>
      <c r="N81" s="22">
        <f>((MAXA(K81:L81)^2*MINA(K81:L81))*ABS(M81)/2)*(1-ABS(M81)/(0.85*'Caratteristiche Materiale'!$N$4))</f>
        <v>669.25461960524365</v>
      </c>
      <c r="O81" s="17" t="str">
        <f t="shared" si="16"/>
        <v>verificato</v>
      </c>
      <c r="P81" s="20">
        <f>ABS(M81)/(0.85*'Caratteristiche Materiale'!$N$4)</f>
        <v>0.37226483856700571</v>
      </c>
      <c r="Q81" s="21">
        <f t="shared" si="20"/>
        <v>0.70105118560106061</v>
      </c>
      <c r="R81" s="22">
        <f>0.85*'Caratteristiche Materiale'!$N$4*min!P81*(MINA(min!K81:L81))^2*MAXA(min!K81:L81)*(0.5-min!P81/2)</f>
        <v>140.89570939057765</v>
      </c>
      <c r="S81" s="17" t="str">
        <f t="shared" si="17"/>
        <v>verificato</v>
      </c>
      <c r="T81" s="16">
        <f t="shared" si="21"/>
        <v>5.5931578947368434</v>
      </c>
      <c r="U81" s="22">
        <f t="shared" si="22"/>
        <v>29.878947368421056</v>
      </c>
      <c r="V81" s="22">
        <f>'Caratteristiche Materiale'!$N$5*(1+ABS(min!M81)/(1.5*'Caratteristiche Materiale'!$N$5))^0.5</f>
        <v>38.084752747167279</v>
      </c>
      <c r="W81" s="22">
        <f t="shared" si="23"/>
        <v>115.77764835138854</v>
      </c>
      <c r="X81" s="17" t="str">
        <f t="shared" si="18"/>
        <v>verificato</v>
      </c>
    </row>
    <row r="82" spans="1:24" ht="15.75" x14ac:dyDescent="0.25">
      <c r="A82" s="5" t="s">
        <v>111</v>
      </c>
      <c r="B82" s="5" t="s">
        <v>103</v>
      </c>
      <c r="C82" s="5" t="s">
        <v>98</v>
      </c>
      <c r="D82" s="5" t="s">
        <v>101</v>
      </c>
      <c r="E82" s="96">
        <v>-561.12720000000002</v>
      </c>
      <c r="F82" s="96">
        <v>-17.003200000000003</v>
      </c>
      <c r="G82" s="96">
        <v>-90.832000000000008</v>
      </c>
      <c r="H82" s="96">
        <v>-37.119760000000007</v>
      </c>
      <c r="I82" s="96">
        <v>-59.949760000000005</v>
      </c>
      <c r="J82" s="96">
        <v>-54.018720000000002</v>
      </c>
      <c r="K82" s="29">
        <f>VLOOKUP(B82,'Caratteristiche Maschi'!$A$4:$C$27,2,)</f>
        <v>0.8</v>
      </c>
      <c r="L82" s="30">
        <f>VLOOKUP(B82,'Caratteristiche Maschi'!$A$4:$C$27,3,)</f>
        <v>3.8</v>
      </c>
      <c r="M82" s="16">
        <f t="shared" si="19"/>
        <v>-184.58131578947368</v>
      </c>
      <c r="N82" s="22">
        <f>((MAXA(K82:L82)^2*MINA(K82:L82))*ABS(M82)/2)*(1-ABS(M82)/(0.85*'Caratteristiche Materiale'!$N$4))</f>
        <v>669.25461960524365</v>
      </c>
      <c r="O82" s="17" t="str">
        <f t="shared" si="16"/>
        <v>verificato</v>
      </c>
      <c r="P82" s="20">
        <f>ABS(M82)/(0.85*'Caratteristiche Materiale'!$N$4)</f>
        <v>0.37226483856700571</v>
      </c>
      <c r="Q82" s="21">
        <f t="shared" si="20"/>
        <v>0.70105118560106061</v>
      </c>
      <c r="R82" s="22">
        <f>0.85*'Caratteristiche Materiale'!$N$4*min!P82*(MINA(min!K82:L82))^2*MAXA(min!K82:L82)*(0.5-min!P82/2)</f>
        <v>140.89570939057765</v>
      </c>
      <c r="S82" s="17" t="str">
        <f t="shared" si="17"/>
        <v>verificato</v>
      </c>
      <c r="T82" s="16">
        <f t="shared" si="21"/>
        <v>5.5931578947368434</v>
      </c>
      <c r="U82" s="22">
        <f t="shared" si="22"/>
        <v>29.878947368421056</v>
      </c>
      <c r="V82" s="22">
        <f>'Caratteristiche Materiale'!$N$5*(1+ABS(min!M82)/(1.5*'Caratteristiche Materiale'!$N$5))^0.5</f>
        <v>38.084752747167279</v>
      </c>
      <c r="W82" s="22">
        <f t="shared" si="23"/>
        <v>115.77764835138854</v>
      </c>
      <c r="X82" s="17" t="str">
        <f t="shared" si="18"/>
        <v>verificato</v>
      </c>
    </row>
    <row r="83" spans="1:24" ht="15.75" x14ac:dyDescent="0.25">
      <c r="A83" s="5" t="s">
        <v>111</v>
      </c>
      <c r="B83" s="5" t="s">
        <v>103</v>
      </c>
      <c r="C83" s="5" t="s">
        <v>99</v>
      </c>
      <c r="D83" s="5" t="s">
        <v>101</v>
      </c>
      <c r="E83" s="96">
        <v>-561.12720000000002</v>
      </c>
      <c r="F83" s="96">
        <v>-17.003200000000003</v>
      </c>
      <c r="G83" s="96">
        <v>-90.832000000000008</v>
      </c>
      <c r="H83" s="96">
        <v>-37.119760000000007</v>
      </c>
      <c r="I83" s="96">
        <v>-59.949760000000005</v>
      </c>
      <c r="J83" s="96">
        <v>-54.018720000000002</v>
      </c>
      <c r="K83" s="29">
        <f>VLOOKUP(B83,'Caratteristiche Maschi'!$A$4:$C$27,2,)</f>
        <v>0.8</v>
      </c>
      <c r="L83" s="30">
        <f>VLOOKUP(B83,'Caratteristiche Maschi'!$A$4:$C$27,3,)</f>
        <v>3.8</v>
      </c>
      <c r="M83" s="16">
        <f t="shared" si="19"/>
        <v>-184.58131578947368</v>
      </c>
      <c r="N83" s="22">
        <f>((MAXA(K83:L83)^2*MINA(K83:L83))*ABS(M83)/2)*(1-ABS(M83)/(0.85*'Caratteristiche Materiale'!$N$4))</f>
        <v>669.25461960524365</v>
      </c>
      <c r="O83" s="17" t="str">
        <f t="shared" si="16"/>
        <v>verificato</v>
      </c>
      <c r="P83" s="20">
        <f>ABS(M83)/(0.85*'Caratteristiche Materiale'!$N$4)</f>
        <v>0.37226483856700571</v>
      </c>
      <c r="Q83" s="21">
        <f t="shared" si="20"/>
        <v>0.70105118560106061</v>
      </c>
      <c r="R83" s="22">
        <f>0.85*'Caratteristiche Materiale'!$N$4*min!P83*(MINA(min!K83:L83))^2*MAXA(min!K83:L83)*(0.5-min!P83/2)</f>
        <v>140.89570939057765</v>
      </c>
      <c r="S83" s="17" t="str">
        <f t="shared" si="17"/>
        <v>verificato</v>
      </c>
      <c r="T83" s="16">
        <f t="shared" si="21"/>
        <v>5.5931578947368434</v>
      </c>
      <c r="U83" s="22">
        <f t="shared" si="22"/>
        <v>29.878947368421056</v>
      </c>
      <c r="V83" s="22">
        <f>'Caratteristiche Materiale'!$N$5*(1+ABS(min!M83)/(1.5*'Caratteristiche Materiale'!$N$5))^0.5</f>
        <v>38.084752747167279</v>
      </c>
      <c r="W83" s="22">
        <f t="shared" si="23"/>
        <v>115.77764835138854</v>
      </c>
      <c r="X83" s="17" t="str">
        <f t="shared" si="18"/>
        <v>verificato</v>
      </c>
    </row>
    <row r="84" spans="1:24" ht="15.75" x14ac:dyDescent="0.25">
      <c r="A84" s="5" t="s">
        <v>111</v>
      </c>
      <c r="B84" s="5" t="s">
        <v>104</v>
      </c>
      <c r="C84" s="5" t="s">
        <v>92</v>
      </c>
      <c r="D84" s="5" t="s">
        <v>101</v>
      </c>
      <c r="E84" s="96">
        <v>-479.56240000000003</v>
      </c>
      <c r="F84" s="96">
        <v>-95.776800000000009</v>
      </c>
      <c r="G84" s="96">
        <v>-38.874400000000009</v>
      </c>
      <c r="H84" s="96">
        <v>-14.880320000000001</v>
      </c>
      <c r="I84" s="96">
        <v>-24.338640000000002</v>
      </c>
      <c r="J84" s="96">
        <v>-184.84816000000001</v>
      </c>
      <c r="K84" s="29">
        <f>VLOOKUP(B84,'Caratteristiche Maschi'!$A$4:$C$27,2,)</f>
        <v>0.8</v>
      </c>
      <c r="L84" s="30">
        <f>VLOOKUP(B84,'Caratteristiche Maschi'!$A$4:$C$27,3,)</f>
        <v>2.57</v>
      </c>
      <c r="M84" s="16">
        <f t="shared" si="19"/>
        <v>-233.25019455252919</v>
      </c>
      <c r="N84" s="22">
        <f>((MAXA(K84:L84)^2*MINA(K84:L84))*ABS(M84)/2)*(1-ABS(M84)/(0.85*'Caratteristiche Materiale'!$N$4))</f>
        <v>326.34680732719323</v>
      </c>
      <c r="O84" s="17" t="str">
        <f t="shared" si="16"/>
        <v>verificato</v>
      </c>
      <c r="P84" s="20">
        <f>ABS(M84)/(0.85*'Caratteristiche Materiale'!$N$4)</f>
        <v>0.47042056044207564</v>
      </c>
      <c r="Q84" s="21">
        <f t="shared" si="20"/>
        <v>0.74737517026631717</v>
      </c>
      <c r="R84" s="22">
        <f>0.85*'Caratteristiche Materiale'!$N$4*min!P84*(MINA(min!K84:L84))^2*MAXA(min!K84:L84)*(0.5-min!P84/2)</f>
        <v>101.58655481002127</v>
      </c>
      <c r="S84" s="17" t="str">
        <f t="shared" si="17"/>
        <v>verificato</v>
      </c>
      <c r="T84" s="16">
        <f t="shared" si="21"/>
        <v>46.584046692607004</v>
      </c>
      <c r="U84" s="22">
        <f t="shared" si="22"/>
        <v>18.907782101167317</v>
      </c>
      <c r="V84" s="22">
        <f>'Caratteristiche Materiale'!$N$5*(1+ABS(min!M84)/(1.5*'Caratteristiche Materiale'!$N$5))^0.5</f>
        <v>42.449332733813904</v>
      </c>
      <c r="W84" s="22">
        <f t="shared" si="23"/>
        <v>87.275828100721398</v>
      </c>
      <c r="X84" s="17" t="str">
        <f t="shared" si="18"/>
        <v>NON VERIFICATO</v>
      </c>
    </row>
    <row r="85" spans="1:24" ht="15.75" x14ac:dyDescent="0.25">
      <c r="A85" s="5" t="s">
        <v>111</v>
      </c>
      <c r="B85" s="5" t="s">
        <v>104</v>
      </c>
      <c r="C85" s="5" t="s">
        <v>93</v>
      </c>
      <c r="D85" s="5" t="s">
        <v>101</v>
      </c>
      <c r="E85" s="96">
        <v>-447.44160000000005</v>
      </c>
      <c r="F85" s="96">
        <v>-73.515200000000007</v>
      </c>
      <c r="G85" s="96">
        <v>-72.768799999999999</v>
      </c>
      <c r="H85" s="96">
        <v>-22.93712</v>
      </c>
      <c r="I85" s="96">
        <v>-38.354320000000001</v>
      </c>
      <c r="J85" s="96">
        <v>-139.20368000000002</v>
      </c>
      <c r="K85" s="29">
        <f>VLOOKUP(B85,'Caratteristiche Maschi'!$A$4:$C$27,2,)</f>
        <v>0.8</v>
      </c>
      <c r="L85" s="30">
        <f>VLOOKUP(B85,'Caratteristiche Maschi'!$A$4:$C$27,3,)</f>
        <v>2.57</v>
      </c>
      <c r="M85" s="16">
        <f t="shared" si="19"/>
        <v>-217.62723735408562</v>
      </c>
      <c r="N85" s="22">
        <f>((MAXA(K85:L85)^2*MINA(K85:L85))*ABS(M85)/2)*(1-ABS(M85)/(0.85*'Caratteristiche Materiale'!$N$4))</f>
        <v>322.6044911967731</v>
      </c>
      <c r="O85" s="17" t="str">
        <f t="shared" si="16"/>
        <v>verificato</v>
      </c>
      <c r="P85" s="20">
        <f>ABS(M85)/(0.85*'Caratteristiche Materiale'!$N$4)</f>
        <v>0.43891207533597099</v>
      </c>
      <c r="Q85" s="21">
        <f t="shared" si="20"/>
        <v>0.73880479638072571</v>
      </c>
      <c r="R85" s="22">
        <f>0.85*'Caratteristiche Materiale'!$N$4*min!P85*(MINA(min!K85:L85))^2*MAXA(min!K85:L85)*(0.5-min!P85/2)</f>
        <v>100.42163150094106</v>
      </c>
      <c r="S85" s="17" t="str">
        <f t="shared" si="17"/>
        <v>verificato</v>
      </c>
      <c r="T85" s="16">
        <f t="shared" si="21"/>
        <v>35.756420233463039</v>
      </c>
      <c r="U85" s="22">
        <f t="shared" si="22"/>
        <v>35.393385214007779</v>
      </c>
      <c r="V85" s="22">
        <f>'Caratteristiche Materiale'!$N$5*(1+ABS(min!M85)/(1.5*'Caratteristiche Materiale'!$N$5))^0.5</f>
        <v>41.098824568235756</v>
      </c>
      <c r="W85" s="22">
        <f t="shared" si="23"/>
        <v>84.499183312292715</v>
      </c>
      <c r="X85" s="17" t="str">
        <f t="shared" si="18"/>
        <v>verificato</v>
      </c>
    </row>
    <row r="86" spans="1:24" ht="15.75" x14ac:dyDescent="0.25">
      <c r="A86" s="5" t="s">
        <v>111</v>
      </c>
      <c r="B86" s="5" t="s">
        <v>104</v>
      </c>
      <c r="C86" s="5" t="s">
        <v>94</v>
      </c>
      <c r="D86" s="5" t="s">
        <v>101</v>
      </c>
      <c r="E86" s="96">
        <v>-479.56240000000003</v>
      </c>
      <c r="F86" s="96">
        <v>-95.776800000000009</v>
      </c>
      <c r="G86" s="96">
        <v>-38.874400000000009</v>
      </c>
      <c r="H86" s="96">
        <v>-14.880320000000001</v>
      </c>
      <c r="I86" s="96">
        <v>-24.338640000000002</v>
      </c>
      <c r="J86" s="96">
        <v>-184.84816000000001</v>
      </c>
      <c r="K86" s="29">
        <f>VLOOKUP(B86,'Caratteristiche Maschi'!$A$4:$C$27,2,)</f>
        <v>0.8</v>
      </c>
      <c r="L86" s="30">
        <f>VLOOKUP(B86,'Caratteristiche Maschi'!$A$4:$C$27,3,)</f>
        <v>2.57</v>
      </c>
      <c r="M86" s="16">
        <f t="shared" si="19"/>
        <v>-233.25019455252919</v>
      </c>
      <c r="N86" s="22">
        <f>((MAXA(K86:L86)^2*MINA(K86:L86))*ABS(M86)/2)*(1-ABS(M86)/(0.85*'Caratteristiche Materiale'!$N$4))</f>
        <v>326.34680732719323</v>
      </c>
      <c r="O86" s="17" t="str">
        <f t="shared" si="16"/>
        <v>verificato</v>
      </c>
      <c r="P86" s="20">
        <f>ABS(M86)/(0.85*'Caratteristiche Materiale'!$N$4)</f>
        <v>0.47042056044207564</v>
      </c>
      <c r="Q86" s="21">
        <f t="shared" si="20"/>
        <v>0.74737517026631717</v>
      </c>
      <c r="R86" s="22">
        <f>0.85*'Caratteristiche Materiale'!$N$4*min!P86*(MINA(min!K86:L86))^2*MAXA(min!K86:L86)*(0.5-min!P86/2)</f>
        <v>101.58655481002127</v>
      </c>
      <c r="S86" s="17" t="str">
        <f t="shared" si="17"/>
        <v>verificato</v>
      </c>
      <c r="T86" s="16">
        <f t="shared" si="21"/>
        <v>46.584046692607004</v>
      </c>
      <c r="U86" s="22">
        <f t="shared" si="22"/>
        <v>18.907782101167317</v>
      </c>
      <c r="V86" s="22">
        <f>'Caratteristiche Materiale'!$N$5*(1+ABS(min!M86)/(1.5*'Caratteristiche Materiale'!$N$5))^0.5</f>
        <v>42.449332733813904</v>
      </c>
      <c r="W86" s="22">
        <f t="shared" si="23"/>
        <v>87.275828100721398</v>
      </c>
      <c r="X86" s="17" t="str">
        <f t="shared" si="18"/>
        <v>NON VERIFICATO</v>
      </c>
    </row>
    <row r="87" spans="1:24" ht="15.75" x14ac:dyDescent="0.25">
      <c r="A87" s="5" t="s">
        <v>111</v>
      </c>
      <c r="B87" s="5" t="s">
        <v>104</v>
      </c>
      <c r="C87" s="5" t="s">
        <v>95</v>
      </c>
      <c r="D87" s="5" t="s">
        <v>101</v>
      </c>
      <c r="E87" s="96">
        <v>-479.56240000000003</v>
      </c>
      <c r="F87" s="96">
        <v>-95.776800000000009</v>
      </c>
      <c r="G87" s="96">
        <v>-38.874400000000009</v>
      </c>
      <c r="H87" s="96">
        <v>-14.880320000000001</v>
      </c>
      <c r="I87" s="96">
        <v>-24.338640000000002</v>
      </c>
      <c r="J87" s="96">
        <v>-184.84816000000001</v>
      </c>
      <c r="K87" s="29">
        <f>VLOOKUP(B87,'Caratteristiche Maschi'!$A$4:$C$27,2,)</f>
        <v>0.8</v>
      </c>
      <c r="L87" s="30">
        <f>VLOOKUP(B87,'Caratteristiche Maschi'!$A$4:$C$27,3,)</f>
        <v>2.57</v>
      </c>
      <c r="M87" s="16">
        <f t="shared" si="19"/>
        <v>-233.25019455252919</v>
      </c>
      <c r="N87" s="22">
        <f>((MAXA(K87:L87)^2*MINA(K87:L87))*ABS(M87)/2)*(1-ABS(M87)/(0.85*'Caratteristiche Materiale'!$N$4))</f>
        <v>326.34680732719323</v>
      </c>
      <c r="O87" s="17" t="str">
        <f t="shared" si="16"/>
        <v>verificato</v>
      </c>
      <c r="P87" s="20">
        <f>ABS(M87)/(0.85*'Caratteristiche Materiale'!$N$4)</f>
        <v>0.47042056044207564</v>
      </c>
      <c r="Q87" s="21">
        <f t="shared" si="20"/>
        <v>0.74737517026631717</v>
      </c>
      <c r="R87" s="22">
        <f>0.85*'Caratteristiche Materiale'!$N$4*min!P87*(MINA(min!K87:L87))^2*MAXA(min!K87:L87)*(0.5-min!P87/2)</f>
        <v>101.58655481002127</v>
      </c>
      <c r="S87" s="17" t="str">
        <f t="shared" si="17"/>
        <v>verificato</v>
      </c>
      <c r="T87" s="16">
        <f t="shared" si="21"/>
        <v>46.584046692607004</v>
      </c>
      <c r="U87" s="22">
        <f t="shared" si="22"/>
        <v>18.907782101167317</v>
      </c>
      <c r="V87" s="22">
        <f>'Caratteristiche Materiale'!$N$5*(1+ABS(min!M87)/(1.5*'Caratteristiche Materiale'!$N$5))^0.5</f>
        <v>42.449332733813904</v>
      </c>
      <c r="W87" s="22">
        <f t="shared" si="23"/>
        <v>87.275828100721398</v>
      </c>
      <c r="X87" s="17" t="str">
        <f t="shared" si="18"/>
        <v>NON VERIFICATO</v>
      </c>
    </row>
    <row r="88" spans="1:24" ht="15.75" x14ac:dyDescent="0.25">
      <c r="A88" s="5" t="s">
        <v>111</v>
      </c>
      <c r="B88" s="5" t="s">
        <v>104</v>
      </c>
      <c r="C88" s="5" t="s">
        <v>96</v>
      </c>
      <c r="D88" s="5" t="s">
        <v>101</v>
      </c>
      <c r="E88" s="96">
        <v>-479.56240000000003</v>
      </c>
      <c r="F88" s="96">
        <v>-95.776800000000009</v>
      </c>
      <c r="G88" s="96">
        <v>-38.874400000000009</v>
      </c>
      <c r="H88" s="96">
        <v>-14.880320000000001</v>
      </c>
      <c r="I88" s="96">
        <v>-24.338640000000002</v>
      </c>
      <c r="J88" s="96">
        <v>-184.84816000000001</v>
      </c>
      <c r="K88" s="29">
        <f>VLOOKUP(B88,'Caratteristiche Maschi'!$A$4:$C$27,2,)</f>
        <v>0.8</v>
      </c>
      <c r="L88" s="30">
        <f>VLOOKUP(B88,'Caratteristiche Maschi'!$A$4:$C$27,3,)</f>
        <v>2.57</v>
      </c>
      <c r="M88" s="16">
        <f t="shared" si="19"/>
        <v>-233.25019455252919</v>
      </c>
      <c r="N88" s="22">
        <f>((MAXA(K88:L88)^2*MINA(K88:L88))*ABS(M88)/2)*(1-ABS(M88)/(0.85*'Caratteristiche Materiale'!$N$4))</f>
        <v>326.34680732719323</v>
      </c>
      <c r="O88" s="17" t="str">
        <f t="shared" si="16"/>
        <v>verificato</v>
      </c>
      <c r="P88" s="20">
        <f>ABS(M88)/(0.85*'Caratteristiche Materiale'!$N$4)</f>
        <v>0.47042056044207564</v>
      </c>
      <c r="Q88" s="21">
        <f t="shared" si="20"/>
        <v>0.74737517026631717</v>
      </c>
      <c r="R88" s="22">
        <f>0.85*'Caratteristiche Materiale'!$N$4*min!P88*(MINA(min!K88:L88))^2*MAXA(min!K88:L88)*(0.5-min!P88/2)</f>
        <v>101.58655481002127</v>
      </c>
      <c r="S88" s="17" t="str">
        <f t="shared" si="17"/>
        <v>verificato</v>
      </c>
      <c r="T88" s="16">
        <f t="shared" si="21"/>
        <v>46.584046692607004</v>
      </c>
      <c r="U88" s="22">
        <f t="shared" si="22"/>
        <v>18.907782101167317</v>
      </c>
      <c r="V88" s="22">
        <f>'Caratteristiche Materiale'!$N$5*(1+ABS(min!M88)/(1.5*'Caratteristiche Materiale'!$N$5))^0.5</f>
        <v>42.449332733813904</v>
      </c>
      <c r="W88" s="22">
        <f t="shared" si="23"/>
        <v>87.275828100721398</v>
      </c>
      <c r="X88" s="17" t="str">
        <f t="shared" si="18"/>
        <v>NON VERIFICATO</v>
      </c>
    </row>
    <row r="89" spans="1:24" ht="15.75" x14ac:dyDescent="0.25">
      <c r="A89" s="5" t="s">
        <v>111</v>
      </c>
      <c r="B89" s="5" t="s">
        <v>104</v>
      </c>
      <c r="C89" s="5" t="s">
        <v>97</v>
      </c>
      <c r="D89" s="5" t="s">
        <v>101</v>
      </c>
      <c r="E89" s="96">
        <v>-447.44160000000005</v>
      </c>
      <c r="F89" s="96">
        <v>-73.515200000000007</v>
      </c>
      <c r="G89" s="96">
        <v>-72.768799999999999</v>
      </c>
      <c r="H89" s="96">
        <v>-22.93712</v>
      </c>
      <c r="I89" s="96">
        <v>-38.354320000000001</v>
      </c>
      <c r="J89" s="96">
        <v>-139.20368000000002</v>
      </c>
      <c r="K89" s="29">
        <f>VLOOKUP(B89,'Caratteristiche Maschi'!$A$4:$C$27,2,)</f>
        <v>0.8</v>
      </c>
      <c r="L89" s="30">
        <f>VLOOKUP(B89,'Caratteristiche Maschi'!$A$4:$C$27,3,)</f>
        <v>2.57</v>
      </c>
      <c r="M89" s="16">
        <f t="shared" si="19"/>
        <v>-217.62723735408562</v>
      </c>
      <c r="N89" s="22">
        <f>((MAXA(K89:L89)^2*MINA(K89:L89))*ABS(M89)/2)*(1-ABS(M89)/(0.85*'Caratteristiche Materiale'!$N$4))</f>
        <v>322.6044911967731</v>
      </c>
      <c r="O89" s="17" t="str">
        <f t="shared" si="16"/>
        <v>verificato</v>
      </c>
      <c r="P89" s="20">
        <f>ABS(M89)/(0.85*'Caratteristiche Materiale'!$N$4)</f>
        <v>0.43891207533597099</v>
      </c>
      <c r="Q89" s="21">
        <f t="shared" si="20"/>
        <v>0.73880479638072571</v>
      </c>
      <c r="R89" s="22">
        <f>0.85*'Caratteristiche Materiale'!$N$4*min!P89*(MINA(min!K89:L89))^2*MAXA(min!K89:L89)*(0.5-min!P89/2)</f>
        <v>100.42163150094106</v>
      </c>
      <c r="S89" s="17" t="str">
        <f t="shared" si="17"/>
        <v>verificato</v>
      </c>
      <c r="T89" s="16">
        <f t="shared" si="21"/>
        <v>35.756420233463039</v>
      </c>
      <c r="U89" s="22">
        <f t="shared" si="22"/>
        <v>35.393385214007779</v>
      </c>
      <c r="V89" s="22">
        <f>'Caratteristiche Materiale'!$N$5*(1+ABS(min!M89)/(1.5*'Caratteristiche Materiale'!$N$5))^0.5</f>
        <v>41.098824568235756</v>
      </c>
      <c r="W89" s="22">
        <f t="shared" si="23"/>
        <v>84.499183312292715</v>
      </c>
      <c r="X89" s="17" t="str">
        <f t="shared" si="18"/>
        <v>verificato</v>
      </c>
    </row>
    <row r="90" spans="1:24" ht="15.75" x14ac:dyDescent="0.25">
      <c r="A90" s="5" t="s">
        <v>111</v>
      </c>
      <c r="B90" s="5" t="s">
        <v>104</v>
      </c>
      <c r="C90" s="5" t="s">
        <v>98</v>
      </c>
      <c r="D90" s="5" t="s">
        <v>101</v>
      </c>
      <c r="E90" s="96">
        <v>-447.44160000000005</v>
      </c>
      <c r="F90" s="96">
        <v>-73.515200000000007</v>
      </c>
      <c r="G90" s="96">
        <v>-72.768799999999999</v>
      </c>
      <c r="H90" s="96">
        <v>-22.93712</v>
      </c>
      <c r="I90" s="96">
        <v>-38.354320000000001</v>
      </c>
      <c r="J90" s="96">
        <v>-139.20368000000002</v>
      </c>
      <c r="K90" s="29">
        <f>VLOOKUP(B90,'Caratteristiche Maschi'!$A$4:$C$27,2,)</f>
        <v>0.8</v>
      </c>
      <c r="L90" s="30">
        <f>VLOOKUP(B90,'Caratteristiche Maschi'!$A$4:$C$27,3,)</f>
        <v>2.57</v>
      </c>
      <c r="M90" s="16">
        <f t="shared" si="19"/>
        <v>-217.62723735408562</v>
      </c>
      <c r="N90" s="22">
        <f>((MAXA(K90:L90)^2*MINA(K90:L90))*ABS(M90)/2)*(1-ABS(M90)/(0.85*'Caratteristiche Materiale'!$N$4))</f>
        <v>322.6044911967731</v>
      </c>
      <c r="O90" s="17" t="str">
        <f t="shared" si="16"/>
        <v>verificato</v>
      </c>
      <c r="P90" s="20">
        <f>ABS(M90)/(0.85*'Caratteristiche Materiale'!$N$4)</f>
        <v>0.43891207533597099</v>
      </c>
      <c r="Q90" s="21">
        <f t="shared" si="20"/>
        <v>0.73880479638072571</v>
      </c>
      <c r="R90" s="22">
        <f>0.85*'Caratteristiche Materiale'!$N$4*min!P90*(MINA(min!K90:L90))^2*MAXA(min!K90:L90)*(0.5-min!P90/2)</f>
        <v>100.42163150094106</v>
      </c>
      <c r="S90" s="17" t="str">
        <f t="shared" si="17"/>
        <v>verificato</v>
      </c>
      <c r="T90" s="16">
        <f t="shared" si="21"/>
        <v>35.756420233463039</v>
      </c>
      <c r="U90" s="22">
        <f t="shared" si="22"/>
        <v>35.393385214007779</v>
      </c>
      <c r="V90" s="22">
        <f>'Caratteristiche Materiale'!$N$5*(1+ABS(min!M90)/(1.5*'Caratteristiche Materiale'!$N$5))^0.5</f>
        <v>41.098824568235756</v>
      </c>
      <c r="W90" s="22">
        <f t="shared" si="23"/>
        <v>84.499183312292715</v>
      </c>
      <c r="X90" s="17" t="str">
        <f t="shared" si="18"/>
        <v>verificato</v>
      </c>
    </row>
    <row r="91" spans="1:24" ht="15.75" x14ac:dyDescent="0.25">
      <c r="A91" s="5" t="s">
        <v>111</v>
      </c>
      <c r="B91" s="5" t="s">
        <v>104</v>
      </c>
      <c r="C91" s="5" t="s">
        <v>99</v>
      </c>
      <c r="D91" s="5" t="s">
        <v>101</v>
      </c>
      <c r="E91" s="96">
        <v>-447.44160000000005</v>
      </c>
      <c r="F91" s="96">
        <v>-73.515200000000007</v>
      </c>
      <c r="G91" s="96">
        <v>-72.768799999999999</v>
      </c>
      <c r="H91" s="96">
        <v>-22.93712</v>
      </c>
      <c r="I91" s="96">
        <v>-38.354320000000001</v>
      </c>
      <c r="J91" s="96">
        <v>-139.20368000000002</v>
      </c>
      <c r="K91" s="29">
        <f>VLOOKUP(B91,'Caratteristiche Maschi'!$A$4:$C$27,2,)</f>
        <v>0.8</v>
      </c>
      <c r="L91" s="30">
        <f>VLOOKUP(B91,'Caratteristiche Maschi'!$A$4:$C$27,3,)</f>
        <v>2.57</v>
      </c>
      <c r="M91" s="16">
        <f t="shared" si="19"/>
        <v>-217.62723735408562</v>
      </c>
      <c r="N91" s="22">
        <f>((MAXA(K91:L91)^2*MINA(K91:L91))*ABS(M91)/2)*(1-ABS(M91)/(0.85*'Caratteristiche Materiale'!$N$4))</f>
        <v>322.6044911967731</v>
      </c>
      <c r="O91" s="17" t="str">
        <f t="shared" si="16"/>
        <v>verificato</v>
      </c>
      <c r="P91" s="20">
        <f>ABS(M91)/(0.85*'Caratteristiche Materiale'!$N$4)</f>
        <v>0.43891207533597099</v>
      </c>
      <c r="Q91" s="21">
        <f t="shared" si="20"/>
        <v>0.73880479638072571</v>
      </c>
      <c r="R91" s="22">
        <f>0.85*'Caratteristiche Materiale'!$N$4*min!P91*(MINA(min!K91:L91))^2*MAXA(min!K91:L91)*(0.5-min!P91/2)</f>
        <v>100.42163150094106</v>
      </c>
      <c r="S91" s="17" t="str">
        <f t="shared" si="17"/>
        <v>verificato</v>
      </c>
      <c r="T91" s="16">
        <f t="shared" si="21"/>
        <v>35.756420233463039</v>
      </c>
      <c r="U91" s="22">
        <f t="shared" si="22"/>
        <v>35.393385214007779</v>
      </c>
      <c r="V91" s="22">
        <f>'Caratteristiche Materiale'!$N$5*(1+ABS(min!M91)/(1.5*'Caratteristiche Materiale'!$N$5))^0.5</f>
        <v>41.098824568235756</v>
      </c>
      <c r="W91" s="22">
        <f t="shared" si="23"/>
        <v>84.499183312292715</v>
      </c>
      <c r="X91" s="17" t="str">
        <f t="shared" si="18"/>
        <v>verificato</v>
      </c>
    </row>
    <row r="92" spans="1:24" ht="15.75" x14ac:dyDescent="0.25">
      <c r="A92" s="5" t="s">
        <v>111</v>
      </c>
      <c r="B92" s="5" t="s">
        <v>105</v>
      </c>
      <c r="C92" s="5" t="s">
        <v>92</v>
      </c>
      <c r="D92" s="5" t="s">
        <v>101</v>
      </c>
      <c r="E92" s="96">
        <v>-368.84800000000001</v>
      </c>
      <c r="F92" s="96">
        <v>-126.8472</v>
      </c>
      <c r="G92" s="96">
        <v>-33.760000000000005</v>
      </c>
      <c r="H92" s="96">
        <v>-15.121840000000001</v>
      </c>
      <c r="I92" s="96">
        <v>-17.84976</v>
      </c>
      <c r="J92" s="96">
        <v>-171.60112000000001</v>
      </c>
      <c r="K92" s="29">
        <f>VLOOKUP(B92,'Caratteristiche Maschi'!$A$4:$C$27,2,)</f>
        <v>0.8</v>
      </c>
      <c r="L92" s="30">
        <f>VLOOKUP(B92,'Caratteristiche Maschi'!$A$4:$C$27,3,)</f>
        <v>2.21</v>
      </c>
      <c r="M92" s="16">
        <f t="shared" si="19"/>
        <v>-208.62443438914028</v>
      </c>
      <c r="N92" s="22">
        <f>((MAXA(K92:L92)^2*MINA(K92:L92))*ABS(M92)/2)*(1-ABS(M92)/(0.85*'Caratteristiche Materiale'!$N$4))</f>
        <v>236.08689659159666</v>
      </c>
      <c r="O92" s="17" t="str">
        <f t="shared" si="16"/>
        <v>verificato</v>
      </c>
      <c r="P92" s="20">
        <f>ABS(M92)/(0.85*'Caratteristiche Materiale'!$N$4)</f>
        <v>0.42075516179322403</v>
      </c>
      <c r="Q92" s="21">
        <f t="shared" si="20"/>
        <v>0.73116076685274578</v>
      </c>
      <c r="R92" s="22">
        <f>0.85*'Caratteristiche Materiale'!$N$4*min!P92*(MINA(min!K92:L92))^2*MAXA(min!K92:L92)*(0.5-min!P92/2)</f>
        <v>85.461320033157179</v>
      </c>
      <c r="S92" s="17" t="str">
        <f t="shared" si="17"/>
        <v>verificato</v>
      </c>
      <c r="T92" s="16">
        <f t="shared" si="21"/>
        <v>71.746153846153845</v>
      </c>
      <c r="U92" s="22">
        <f t="shared" si="22"/>
        <v>19.095022624434392</v>
      </c>
      <c r="V92" s="22">
        <f>'Caratteristiche Materiale'!$N$5*(1+ABS(min!M92)/(1.5*'Caratteristiche Materiale'!$N$5))^0.5</f>
        <v>40.300038923739301</v>
      </c>
      <c r="W92" s="22">
        <f t="shared" si="23"/>
        <v>71.250468817171082</v>
      </c>
      <c r="X92" s="17" t="str">
        <f t="shared" si="18"/>
        <v>NON VERIFICATO</v>
      </c>
    </row>
    <row r="93" spans="1:24" ht="15.75" x14ac:dyDescent="0.25">
      <c r="A93" s="5" t="s">
        <v>111</v>
      </c>
      <c r="B93" s="5" t="s">
        <v>105</v>
      </c>
      <c r="C93" s="5" t="s">
        <v>93</v>
      </c>
      <c r="D93" s="5" t="s">
        <v>101</v>
      </c>
      <c r="E93" s="96">
        <v>-340.79680000000002</v>
      </c>
      <c r="F93" s="96">
        <v>-93.975200000000001</v>
      </c>
      <c r="G93" s="96">
        <v>-62.378399999999999</v>
      </c>
      <c r="H93" s="96">
        <v>-26.162800000000001</v>
      </c>
      <c r="I93" s="96">
        <v>-26.588400000000004</v>
      </c>
      <c r="J93" s="96">
        <v>-122.67904000000001</v>
      </c>
      <c r="K93" s="29">
        <f>VLOOKUP(B93,'Caratteristiche Maschi'!$A$4:$C$27,2,)</f>
        <v>0.8</v>
      </c>
      <c r="L93" s="30">
        <f>VLOOKUP(B93,'Caratteristiche Maschi'!$A$4:$C$27,3,)</f>
        <v>2.21</v>
      </c>
      <c r="M93" s="16">
        <f t="shared" si="19"/>
        <v>-192.758371040724</v>
      </c>
      <c r="N93" s="22">
        <f>((MAXA(K93:L93)^2*MINA(K93:L93))*ABS(M93)/2)*(1-ABS(M93)/(0.85*'Caratteristiche Materiale'!$N$4))</f>
        <v>230.18240657532775</v>
      </c>
      <c r="O93" s="17" t="str">
        <f t="shared" si="16"/>
        <v>verificato</v>
      </c>
      <c r="P93" s="20">
        <f>ABS(M93)/(0.85*'Caratteristiche Materiale'!$N$4)</f>
        <v>0.38875637856952738</v>
      </c>
      <c r="Q93" s="21">
        <f t="shared" si="20"/>
        <v>0.71287457007310107</v>
      </c>
      <c r="R93" s="22">
        <f>0.85*'Caratteristiche Materiale'!$N$4*min!P93*(MINA(min!K93:L93))^2*MAXA(min!K93:L93)*(0.5-min!P93/2)</f>
        <v>83.323948081566627</v>
      </c>
      <c r="S93" s="17" t="str">
        <f t="shared" si="17"/>
        <v>verificato</v>
      </c>
      <c r="T93" s="16">
        <f t="shared" si="21"/>
        <v>53.153393665158369</v>
      </c>
      <c r="U93" s="22">
        <f t="shared" si="22"/>
        <v>35.281900452488685</v>
      </c>
      <c r="V93" s="22">
        <f>'Caratteristiche Materiale'!$N$5*(1+ABS(min!M93)/(1.5*'Caratteristiche Materiale'!$N$5))^0.5</f>
        <v>38.852347444662655</v>
      </c>
      <c r="W93" s="22">
        <f t="shared" si="23"/>
        <v>68.69095028216357</v>
      </c>
      <c r="X93" s="17" t="str">
        <f t="shared" si="18"/>
        <v>NON VERIFICATO</v>
      </c>
    </row>
    <row r="94" spans="1:24" ht="15.75" x14ac:dyDescent="0.25">
      <c r="A94" s="5" t="s">
        <v>111</v>
      </c>
      <c r="B94" s="5" t="s">
        <v>105</v>
      </c>
      <c r="C94" s="5" t="s">
        <v>94</v>
      </c>
      <c r="D94" s="5" t="s">
        <v>101</v>
      </c>
      <c r="E94" s="96">
        <v>-368.84800000000001</v>
      </c>
      <c r="F94" s="96">
        <v>-126.8472</v>
      </c>
      <c r="G94" s="96">
        <v>-33.760000000000005</v>
      </c>
      <c r="H94" s="96">
        <v>-15.121840000000001</v>
      </c>
      <c r="I94" s="96">
        <v>-17.84976</v>
      </c>
      <c r="J94" s="96">
        <v>-171.60112000000001</v>
      </c>
      <c r="K94" s="29">
        <f>VLOOKUP(B94,'Caratteristiche Maschi'!$A$4:$C$27,2,)</f>
        <v>0.8</v>
      </c>
      <c r="L94" s="30">
        <f>VLOOKUP(B94,'Caratteristiche Maschi'!$A$4:$C$27,3,)</f>
        <v>2.21</v>
      </c>
      <c r="M94" s="16">
        <f t="shared" si="19"/>
        <v>-208.62443438914028</v>
      </c>
      <c r="N94" s="22">
        <f>((MAXA(K94:L94)^2*MINA(K94:L94))*ABS(M94)/2)*(1-ABS(M94)/(0.85*'Caratteristiche Materiale'!$N$4))</f>
        <v>236.08689659159666</v>
      </c>
      <c r="O94" s="17" t="str">
        <f t="shared" si="16"/>
        <v>verificato</v>
      </c>
      <c r="P94" s="20">
        <f>ABS(M94)/(0.85*'Caratteristiche Materiale'!$N$4)</f>
        <v>0.42075516179322403</v>
      </c>
      <c r="Q94" s="21">
        <f t="shared" si="20"/>
        <v>0.73116076685274578</v>
      </c>
      <c r="R94" s="22">
        <f>0.85*'Caratteristiche Materiale'!$N$4*min!P94*(MINA(min!K94:L94))^2*MAXA(min!K94:L94)*(0.5-min!P94/2)</f>
        <v>85.461320033157179</v>
      </c>
      <c r="S94" s="17" t="str">
        <f t="shared" si="17"/>
        <v>verificato</v>
      </c>
      <c r="T94" s="16">
        <f t="shared" si="21"/>
        <v>71.746153846153845</v>
      </c>
      <c r="U94" s="22">
        <f t="shared" si="22"/>
        <v>19.095022624434392</v>
      </c>
      <c r="V94" s="22">
        <f>'Caratteristiche Materiale'!$N$5*(1+ABS(min!M94)/(1.5*'Caratteristiche Materiale'!$N$5))^0.5</f>
        <v>40.300038923739301</v>
      </c>
      <c r="W94" s="22">
        <f t="shared" si="23"/>
        <v>71.250468817171082</v>
      </c>
      <c r="X94" s="17" t="str">
        <f t="shared" si="18"/>
        <v>NON VERIFICATO</v>
      </c>
    </row>
    <row r="95" spans="1:24" ht="15.75" x14ac:dyDescent="0.25">
      <c r="A95" s="5" t="s">
        <v>111</v>
      </c>
      <c r="B95" s="5" t="s">
        <v>105</v>
      </c>
      <c r="C95" s="5" t="s">
        <v>95</v>
      </c>
      <c r="D95" s="5" t="s">
        <v>101</v>
      </c>
      <c r="E95" s="96">
        <v>-368.84800000000001</v>
      </c>
      <c r="F95" s="96">
        <v>-126.8472</v>
      </c>
      <c r="G95" s="96">
        <v>-33.760000000000005</v>
      </c>
      <c r="H95" s="96">
        <v>-15.121840000000001</v>
      </c>
      <c r="I95" s="96">
        <v>-17.84976</v>
      </c>
      <c r="J95" s="96">
        <v>-171.60112000000001</v>
      </c>
      <c r="K95" s="29">
        <f>VLOOKUP(B95,'Caratteristiche Maschi'!$A$4:$C$27,2,)</f>
        <v>0.8</v>
      </c>
      <c r="L95" s="30">
        <f>VLOOKUP(B95,'Caratteristiche Maschi'!$A$4:$C$27,3,)</f>
        <v>2.21</v>
      </c>
      <c r="M95" s="16">
        <f t="shared" si="19"/>
        <v>-208.62443438914028</v>
      </c>
      <c r="N95" s="22">
        <f>((MAXA(K95:L95)^2*MINA(K95:L95))*ABS(M95)/2)*(1-ABS(M95)/(0.85*'Caratteristiche Materiale'!$N$4))</f>
        <v>236.08689659159666</v>
      </c>
      <c r="O95" s="17" t="str">
        <f t="shared" si="16"/>
        <v>verificato</v>
      </c>
      <c r="P95" s="20">
        <f>ABS(M95)/(0.85*'Caratteristiche Materiale'!$N$4)</f>
        <v>0.42075516179322403</v>
      </c>
      <c r="Q95" s="21">
        <f t="shared" si="20"/>
        <v>0.73116076685274578</v>
      </c>
      <c r="R95" s="22">
        <f>0.85*'Caratteristiche Materiale'!$N$4*min!P95*(MINA(min!K95:L95))^2*MAXA(min!K95:L95)*(0.5-min!P95/2)</f>
        <v>85.461320033157179</v>
      </c>
      <c r="S95" s="17" t="str">
        <f t="shared" si="17"/>
        <v>verificato</v>
      </c>
      <c r="T95" s="16">
        <f t="shared" si="21"/>
        <v>71.746153846153845</v>
      </c>
      <c r="U95" s="22">
        <f t="shared" si="22"/>
        <v>19.095022624434392</v>
      </c>
      <c r="V95" s="22">
        <f>'Caratteristiche Materiale'!$N$5*(1+ABS(min!M95)/(1.5*'Caratteristiche Materiale'!$N$5))^0.5</f>
        <v>40.300038923739301</v>
      </c>
      <c r="W95" s="22">
        <f t="shared" si="23"/>
        <v>71.250468817171082</v>
      </c>
      <c r="X95" s="17" t="str">
        <f t="shared" si="18"/>
        <v>NON VERIFICATO</v>
      </c>
    </row>
    <row r="96" spans="1:24" ht="15.75" x14ac:dyDescent="0.25">
      <c r="A96" s="5" t="s">
        <v>111</v>
      </c>
      <c r="B96" s="5" t="s">
        <v>105</v>
      </c>
      <c r="C96" s="5" t="s">
        <v>96</v>
      </c>
      <c r="D96" s="5" t="s">
        <v>101</v>
      </c>
      <c r="E96" s="96">
        <v>-368.84800000000001</v>
      </c>
      <c r="F96" s="96">
        <v>-126.8472</v>
      </c>
      <c r="G96" s="96">
        <v>-33.760000000000005</v>
      </c>
      <c r="H96" s="96">
        <v>-15.121840000000001</v>
      </c>
      <c r="I96" s="96">
        <v>-17.84976</v>
      </c>
      <c r="J96" s="96">
        <v>-171.60112000000001</v>
      </c>
      <c r="K96" s="29">
        <f>VLOOKUP(B96,'Caratteristiche Maschi'!$A$4:$C$27,2,)</f>
        <v>0.8</v>
      </c>
      <c r="L96" s="30">
        <f>VLOOKUP(B96,'Caratteristiche Maschi'!$A$4:$C$27,3,)</f>
        <v>2.21</v>
      </c>
      <c r="M96" s="16">
        <f t="shared" si="19"/>
        <v>-208.62443438914028</v>
      </c>
      <c r="N96" s="22">
        <f>((MAXA(K96:L96)^2*MINA(K96:L96))*ABS(M96)/2)*(1-ABS(M96)/(0.85*'Caratteristiche Materiale'!$N$4))</f>
        <v>236.08689659159666</v>
      </c>
      <c r="O96" s="17" t="str">
        <f t="shared" si="16"/>
        <v>verificato</v>
      </c>
      <c r="P96" s="20">
        <f>ABS(M96)/(0.85*'Caratteristiche Materiale'!$N$4)</f>
        <v>0.42075516179322403</v>
      </c>
      <c r="Q96" s="21">
        <f t="shared" si="20"/>
        <v>0.73116076685274578</v>
      </c>
      <c r="R96" s="22">
        <f>0.85*'Caratteristiche Materiale'!$N$4*min!P96*(MINA(min!K96:L96))^2*MAXA(min!K96:L96)*(0.5-min!P96/2)</f>
        <v>85.461320033157179</v>
      </c>
      <c r="S96" s="17" t="str">
        <f t="shared" si="17"/>
        <v>verificato</v>
      </c>
      <c r="T96" s="16">
        <f t="shared" si="21"/>
        <v>71.746153846153845</v>
      </c>
      <c r="U96" s="22">
        <f t="shared" si="22"/>
        <v>19.095022624434392</v>
      </c>
      <c r="V96" s="22">
        <f>'Caratteristiche Materiale'!$N$5*(1+ABS(min!M96)/(1.5*'Caratteristiche Materiale'!$N$5))^0.5</f>
        <v>40.300038923739301</v>
      </c>
      <c r="W96" s="22">
        <f t="shared" si="23"/>
        <v>71.250468817171082</v>
      </c>
      <c r="X96" s="17" t="str">
        <f t="shared" si="18"/>
        <v>NON VERIFICATO</v>
      </c>
    </row>
    <row r="97" spans="1:24" ht="15.75" x14ac:dyDescent="0.25">
      <c r="A97" s="5" t="s">
        <v>111</v>
      </c>
      <c r="B97" s="5" t="s">
        <v>105</v>
      </c>
      <c r="C97" s="5" t="s">
        <v>97</v>
      </c>
      <c r="D97" s="5" t="s">
        <v>101</v>
      </c>
      <c r="E97" s="96">
        <v>-340.79680000000002</v>
      </c>
      <c r="F97" s="96">
        <v>-93.975200000000001</v>
      </c>
      <c r="G97" s="96">
        <v>-62.378399999999999</v>
      </c>
      <c r="H97" s="96">
        <v>-26.162800000000001</v>
      </c>
      <c r="I97" s="96">
        <v>-26.588400000000004</v>
      </c>
      <c r="J97" s="96">
        <v>-122.67904000000001</v>
      </c>
      <c r="K97" s="29">
        <f>VLOOKUP(B97,'Caratteristiche Maschi'!$A$4:$C$27,2,)</f>
        <v>0.8</v>
      </c>
      <c r="L97" s="30">
        <f>VLOOKUP(B97,'Caratteristiche Maschi'!$A$4:$C$27,3,)</f>
        <v>2.21</v>
      </c>
      <c r="M97" s="16">
        <f t="shared" si="19"/>
        <v>-192.758371040724</v>
      </c>
      <c r="N97" s="22">
        <f>((MAXA(K97:L97)^2*MINA(K97:L97))*ABS(M97)/2)*(1-ABS(M97)/(0.85*'Caratteristiche Materiale'!$N$4))</f>
        <v>230.18240657532775</v>
      </c>
      <c r="O97" s="17" t="str">
        <f t="shared" si="16"/>
        <v>verificato</v>
      </c>
      <c r="P97" s="20">
        <f>ABS(M97)/(0.85*'Caratteristiche Materiale'!$N$4)</f>
        <v>0.38875637856952738</v>
      </c>
      <c r="Q97" s="21">
        <f t="shared" si="20"/>
        <v>0.71287457007310107</v>
      </c>
      <c r="R97" s="22">
        <f>0.85*'Caratteristiche Materiale'!$N$4*min!P97*(MINA(min!K97:L97))^2*MAXA(min!K97:L97)*(0.5-min!P97/2)</f>
        <v>83.323948081566627</v>
      </c>
      <c r="S97" s="17" t="str">
        <f t="shared" si="17"/>
        <v>verificato</v>
      </c>
      <c r="T97" s="16">
        <f t="shared" si="21"/>
        <v>53.153393665158369</v>
      </c>
      <c r="U97" s="22">
        <f t="shared" si="22"/>
        <v>35.281900452488685</v>
      </c>
      <c r="V97" s="22">
        <f>'Caratteristiche Materiale'!$N$5*(1+ABS(min!M97)/(1.5*'Caratteristiche Materiale'!$N$5))^0.5</f>
        <v>38.852347444662655</v>
      </c>
      <c r="W97" s="22">
        <f t="shared" si="23"/>
        <v>68.69095028216357</v>
      </c>
      <c r="X97" s="17" t="str">
        <f t="shared" si="18"/>
        <v>NON VERIFICATO</v>
      </c>
    </row>
    <row r="98" spans="1:24" ht="15.75" x14ac:dyDescent="0.25">
      <c r="A98" s="5" t="s">
        <v>111</v>
      </c>
      <c r="B98" s="5" t="s">
        <v>105</v>
      </c>
      <c r="C98" s="5" t="s">
        <v>98</v>
      </c>
      <c r="D98" s="5" t="s">
        <v>101</v>
      </c>
      <c r="E98" s="96">
        <v>-340.79680000000002</v>
      </c>
      <c r="F98" s="96">
        <v>-93.975200000000001</v>
      </c>
      <c r="G98" s="96">
        <v>-62.378399999999999</v>
      </c>
      <c r="H98" s="96">
        <v>-26.162800000000001</v>
      </c>
      <c r="I98" s="96">
        <v>-26.588400000000004</v>
      </c>
      <c r="J98" s="96">
        <v>-122.67904000000001</v>
      </c>
      <c r="K98" s="29">
        <f>VLOOKUP(B98,'Caratteristiche Maschi'!$A$4:$C$27,2,)</f>
        <v>0.8</v>
      </c>
      <c r="L98" s="30">
        <f>VLOOKUP(B98,'Caratteristiche Maschi'!$A$4:$C$27,3,)</f>
        <v>2.21</v>
      </c>
      <c r="M98" s="16">
        <f t="shared" si="19"/>
        <v>-192.758371040724</v>
      </c>
      <c r="N98" s="22">
        <f>((MAXA(K98:L98)^2*MINA(K98:L98))*ABS(M98)/2)*(1-ABS(M98)/(0.85*'Caratteristiche Materiale'!$N$4))</f>
        <v>230.18240657532775</v>
      </c>
      <c r="O98" s="17" t="str">
        <f t="shared" si="16"/>
        <v>verificato</v>
      </c>
      <c r="P98" s="20">
        <f>ABS(M98)/(0.85*'Caratteristiche Materiale'!$N$4)</f>
        <v>0.38875637856952738</v>
      </c>
      <c r="Q98" s="21">
        <f t="shared" si="20"/>
        <v>0.71287457007310107</v>
      </c>
      <c r="R98" s="22">
        <f>0.85*'Caratteristiche Materiale'!$N$4*min!P98*(MINA(min!K98:L98))^2*MAXA(min!K98:L98)*(0.5-min!P98/2)</f>
        <v>83.323948081566627</v>
      </c>
      <c r="S98" s="17" t="str">
        <f t="shared" si="17"/>
        <v>verificato</v>
      </c>
      <c r="T98" s="16">
        <f t="shared" si="21"/>
        <v>53.153393665158369</v>
      </c>
      <c r="U98" s="22">
        <f t="shared" si="22"/>
        <v>35.281900452488685</v>
      </c>
      <c r="V98" s="22">
        <f>'Caratteristiche Materiale'!$N$5*(1+ABS(min!M98)/(1.5*'Caratteristiche Materiale'!$N$5))^0.5</f>
        <v>38.852347444662655</v>
      </c>
      <c r="W98" s="22">
        <f t="shared" si="23"/>
        <v>68.69095028216357</v>
      </c>
      <c r="X98" s="17" t="str">
        <f t="shared" si="18"/>
        <v>NON VERIFICATO</v>
      </c>
    </row>
    <row r="99" spans="1:24" ht="15.75" x14ac:dyDescent="0.25">
      <c r="A99" s="5" t="s">
        <v>111</v>
      </c>
      <c r="B99" s="5" t="s">
        <v>105</v>
      </c>
      <c r="C99" s="5" t="s">
        <v>99</v>
      </c>
      <c r="D99" s="5" t="s">
        <v>101</v>
      </c>
      <c r="E99" s="96">
        <v>-340.79680000000002</v>
      </c>
      <c r="F99" s="96">
        <v>-93.975200000000001</v>
      </c>
      <c r="G99" s="96">
        <v>-62.378399999999999</v>
      </c>
      <c r="H99" s="96">
        <v>-26.162800000000001</v>
      </c>
      <c r="I99" s="96">
        <v>-26.588400000000004</v>
      </c>
      <c r="J99" s="96">
        <v>-122.67904000000001</v>
      </c>
      <c r="K99" s="29">
        <f>VLOOKUP(B99,'Caratteristiche Maschi'!$A$4:$C$27,2,)</f>
        <v>0.8</v>
      </c>
      <c r="L99" s="30">
        <f>VLOOKUP(B99,'Caratteristiche Maschi'!$A$4:$C$27,3,)</f>
        <v>2.21</v>
      </c>
      <c r="M99" s="16">
        <f t="shared" si="19"/>
        <v>-192.758371040724</v>
      </c>
      <c r="N99" s="22">
        <f>((MAXA(K99:L99)^2*MINA(K99:L99))*ABS(M99)/2)*(1-ABS(M99)/(0.85*'Caratteristiche Materiale'!$N$4))</f>
        <v>230.18240657532775</v>
      </c>
      <c r="O99" s="17" t="str">
        <f t="shared" si="16"/>
        <v>verificato</v>
      </c>
      <c r="P99" s="20">
        <f>ABS(M99)/(0.85*'Caratteristiche Materiale'!$N$4)</f>
        <v>0.38875637856952738</v>
      </c>
      <c r="Q99" s="21">
        <f t="shared" si="20"/>
        <v>0.71287457007310107</v>
      </c>
      <c r="R99" s="22">
        <f>0.85*'Caratteristiche Materiale'!$N$4*min!P99*(MINA(min!K99:L99))^2*MAXA(min!K99:L99)*(0.5-min!P99/2)</f>
        <v>83.323948081566627</v>
      </c>
      <c r="S99" s="17" t="str">
        <f t="shared" si="17"/>
        <v>verificato</v>
      </c>
      <c r="T99" s="16">
        <f t="shared" si="21"/>
        <v>53.153393665158369</v>
      </c>
      <c r="U99" s="22">
        <f t="shared" si="22"/>
        <v>35.281900452488685</v>
      </c>
      <c r="V99" s="22">
        <f>'Caratteristiche Materiale'!$N$5*(1+ABS(min!M99)/(1.5*'Caratteristiche Materiale'!$N$5))^0.5</f>
        <v>38.852347444662655</v>
      </c>
      <c r="W99" s="22">
        <f t="shared" si="23"/>
        <v>68.69095028216357</v>
      </c>
      <c r="X99" s="17" t="str">
        <f t="shared" si="18"/>
        <v>NON VERIFICATO</v>
      </c>
    </row>
    <row r="100" spans="1:24" ht="15.75" x14ac:dyDescent="0.25">
      <c r="A100" s="5" t="s">
        <v>111</v>
      </c>
      <c r="B100" s="5" t="s">
        <v>106</v>
      </c>
      <c r="C100" s="5" t="s">
        <v>92</v>
      </c>
      <c r="D100" s="5" t="s">
        <v>101</v>
      </c>
      <c r="E100" s="96">
        <v>-499.7208</v>
      </c>
      <c r="F100" s="96">
        <v>-53.464800000000004</v>
      </c>
      <c r="G100" s="96">
        <v>-35.268000000000001</v>
      </c>
      <c r="H100" s="96">
        <v>-23.885440000000003</v>
      </c>
      <c r="I100" s="96">
        <v>-28.53952</v>
      </c>
      <c r="J100" s="96">
        <v>-35.257760000000005</v>
      </c>
      <c r="K100" s="29">
        <f>VLOOKUP(B100,'Caratteristiche Maschi'!$A$4:$C$27,2,)</f>
        <v>0.8</v>
      </c>
      <c r="L100" s="30">
        <f>VLOOKUP(B100,'Caratteristiche Maschi'!$A$4:$C$27,3,)</f>
        <v>3.41</v>
      </c>
      <c r="M100" s="16">
        <f t="shared" si="19"/>
        <v>-183.18211143695012</v>
      </c>
      <c r="N100" s="22">
        <f>((MAXA(K100:L100)^2*MINA(K100:L100))*ABS(M100)/2)*(1-ABS(M100)/(0.85*'Caratteristiche Materiale'!$N$4))</f>
        <v>537.24974809331093</v>
      </c>
      <c r="O100" s="17" t="str">
        <f t="shared" ref="O100:O131" si="24">IF(N100&gt;=ABS((IF(A100="Y",I100,J100))), "verificato", "NON VERIFICATO")</f>
        <v>verificato</v>
      </c>
      <c r="P100" s="20">
        <f>ABS(M100)/(0.85*'Caratteristiche Materiale'!$N$4)</f>
        <v>0.36944291382242039</v>
      </c>
      <c r="Q100" s="21">
        <f t="shared" si="20"/>
        <v>0.69886454174646007</v>
      </c>
      <c r="R100" s="22">
        <f>0.85*'Caratteristiche Materiale'!$N$4*min!P100*(MINA(min!K100:L100))^2*MAXA(min!K100:L100)*(0.5-min!P100/2)</f>
        <v>126.04099662013161</v>
      </c>
      <c r="S100" s="17" t="str">
        <f t="shared" ref="S100:S131" si="25">IF(R100&gt;=ABS((IF(A100="Y",J100,I100))), "verificato", "NON VERIFICATO")</f>
        <v>verificato</v>
      </c>
      <c r="T100" s="16">
        <f t="shared" si="21"/>
        <v>19.598533724340175</v>
      </c>
      <c r="U100" s="22">
        <f t="shared" si="22"/>
        <v>12.928152492668621</v>
      </c>
      <c r="V100" s="22">
        <f>'Caratteristiche Materiale'!$N$5*(1+ABS(min!M100)/(1.5*'Caratteristiche Materiale'!$N$5))^0.5</f>
        <v>37.951851431051956</v>
      </c>
      <c r="W100" s="22">
        <f t="shared" si="23"/>
        <v>103.53265070390974</v>
      </c>
      <c r="X100" s="17" t="str">
        <f t="shared" ref="X100:X131" si="26">IF(W100&gt;=ABS((IF(A100="Y",G100,F100))), "verificato", "NON VERIFICATO")</f>
        <v>verificato</v>
      </c>
    </row>
    <row r="101" spans="1:24" ht="15.75" x14ac:dyDescent="0.25">
      <c r="A101" s="5" t="s">
        <v>111</v>
      </c>
      <c r="B101" s="5" t="s">
        <v>106</v>
      </c>
      <c r="C101" s="5" t="s">
        <v>93</v>
      </c>
      <c r="D101" s="5" t="s">
        <v>101</v>
      </c>
      <c r="E101" s="96">
        <v>-492.04480000000007</v>
      </c>
      <c r="F101" s="96">
        <v>-42.698399999999999</v>
      </c>
      <c r="G101" s="96">
        <v>-68.268799999999999</v>
      </c>
      <c r="H101" s="96">
        <v>-46.492800000000003</v>
      </c>
      <c r="I101" s="96">
        <v>-51.467840000000002</v>
      </c>
      <c r="J101" s="96">
        <v>-28.344799999999999</v>
      </c>
      <c r="K101" s="29">
        <f>VLOOKUP(B101,'Caratteristiche Maschi'!$A$4:$C$27,2,)</f>
        <v>0.8</v>
      </c>
      <c r="L101" s="30">
        <f>VLOOKUP(B101,'Caratteristiche Maschi'!$A$4:$C$27,3,)</f>
        <v>3.41</v>
      </c>
      <c r="M101" s="16">
        <f t="shared" si="19"/>
        <v>-180.36832844574781</v>
      </c>
      <c r="N101" s="22">
        <f>((MAXA(K101:L101)^2*MINA(K101:L101))*ABS(M101)/2)*(1-ABS(M101)/(0.85*'Caratteristiche Materiale'!$N$4))</f>
        <v>533.75812533566386</v>
      </c>
      <c r="O101" s="17" t="str">
        <f t="shared" si="24"/>
        <v>verificato</v>
      </c>
      <c r="P101" s="20">
        <f>ABS(M101)/(0.85*'Caratteristiche Materiale'!$N$4)</f>
        <v>0.3637680573695754</v>
      </c>
      <c r="Q101" s="21">
        <f t="shared" si="20"/>
        <v>0.69432257342142212</v>
      </c>
      <c r="R101" s="22">
        <f>0.85*'Caratteristiche Materiale'!$N$4*min!P101*(MINA(min!K101:L101))^2*MAXA(min!K101:L101)*(0.5-min!P101/2)</f>
        <v>125.22184758607952</v>
      </c>
      <c r="S101" s="17" t="str">
        <f t="shared" si="25"/>
        <v>verificato</v>
      </c>
      <c r="T101" s="16">
        <f t="shared" si="21"/>
        <v>15.65190615835777</v>
      </c>
      <c r="U101" s="22">
        <f t="shared" si="22"/>
        <v>25.025219941348972</v>
      </c>
      <c r="V101" s="22">
        <f>'Caratteristiche Materiale'!$N$5*(1+ABS(min!M101)/(1.5*'Caratteristiche Materiale'!$N$5))^0.5</f>
        <v>37.683169465917643</v>
      </c>
      <c r="W101" s="22">
        <f t="shared" si="23"/>
        <v>102.79968630302334</v>
      </c>
      <c r="X101" s="17" t="str">
        <f t="shared" si="26"/>
        <v>verificato</v>
      </c>
    </row>
    <row r="102" spans="1:24" ht="15.75" x14ac:dyDescent="0.25">
      <c r="A102" s="5" t="s">
        <v>111</v>
      </c>
      <c r="B102" s="5" t="s">
        <v>106</v>
      </c>
      <c r="C102" s="5" t="s">
        <v>94</v>
      </c>
      <c r="D102" s="5" t="s">
        <v>101</v>
      </c>
      <c r="E102" s="96">
        <v>-499.7208</v>
      </c>
      <c r="F102" s="96">
        <v>-53.464800000000004</v>
      </c>
      <c r="G102" s="96">
        <v>-35.268000000000001</v>
      </c>
      <c r="H102" s="96">
        <v>-23.885440000000003</v>
      </c>
      <c r="I102" s="96">
        <v>-28.53952</v>
      </c>
      <c r="J102" s="96">
        <v>-35.257760000000005</v>
      </c>
      <c r="K102" s="29">
        <f>VLOOKUP(B102,'Caratteristiche Maschi'!$A$4:$C$27,2,)</f>
        <v>0.8</v>
      </c>
      <c r="L102" s="30">
        <f>VLOOKUP(B102,'Caratteristiche Maschi'!$A$4:$C$27,3,)</f>
        <v>3.41</v>
      </c>
      <c r="M102" s="16">
        <f t="shared" si="19"/>
        <v>-183.18211143695012</v>
      </c>
      <c r="N102" s="22">
        <f>((MAXA(K102:L102)^2*MINA(K102:L102))*ABS(M102)/2)*(1-ABS(M102)/(0.85*'Caratteristiche Materiale'!$N$4))</f>
        <v>537.24974809331093</v>
      </c>
      <c r="O102" s="17" t="str">
        <f t="shared" si="24"/>
        <v>verificato</v>
      </c>
      <c r="P102" s="20">
        <f>ABS(M102)/(0.85*'Caratteristiche Materiale'!$N$4)</f>
        <v>0.36944291382242039</v>
      </c>
      <c r="Q102" s="21">
        <f t="shared" si="20"/>
        <v>0.69886454174646007</v>
      </c>
      <c r="R102" s="22">
        <f>0.85*'Caratteristiche Materiale'!$N$4*min!P102*(MINA(min!K102:L102))^2*MAXA(min!K102:L102)*(0.5-min!P102/2)</f>
        <v>126.04099662013161</v>
      </c>
      <c r="S102" s="17" t="str">
        <f t="shared" si="25"/>
        <v>verificato</v>
      </c>
      <c r="T102" s="16">
        <f t="shared" si="21"/>
        <v>19.598533724340175</v>
      </c>
      <c r="U102" s="22">
        <f t="shared" si="22"/>
        <v>12.928152492668621</v>
      </c>
      <c r="V102" s="22">
        <f>'Caratteristiche Materiale'!$N$5*(1+ABS(min!M102)/(1.5*'Caratteristiche Materiale'!$N$5))^0.5</f>
        <v>37.951851431051956</v>
      </c>
      <c r="W102" s="22">
        <f t="shared" si="23"/>
        <v>103.53265070390974</v>
      </c>
      <c r="X102" s="17" t="str">
        <f t="shared" si="26"/>
        <v>verificato</v>
      </c>
    </row>
    <row r="103" spans="1:24" ht="15.75" x14ac:dyDescent="0.25">
      <c r="A103" s="5" t="s">
        <v>111</v>
      </c>
      <c r="B103" s="5" t="s">
        <v>106</v>
      </c>
      <c r="C103" s="5" t="s">
        <v>95</v>
      </c>
      <c r="D103" s="5" t="s">
        <v>101</v>
      </c>
      <c r="E103" s="96">
        <v>-499.7208</v>
      </c>
      <c r="F103" s="96">
        <v>-53.464800000000004</v>
      </c>
      <c r="G103" s="96">
        <v>-35.268000000000001</v>
      </c>
      <c r="H103" s="96">
        <v>-23.885440000000003</v>
      </c>
      <c r="I103" s="96">
        <v>-28.53952</v>
      </c>
      <c r="J103" s="96">
        <v>-35.257760000000005</v>
      </c>
      <c r="K103" s="29">
        <f>VLOOKUP(B103,'Caratteristiche Maschi'!$A$4:$C$27,2,)</f>
        <v>0.8</v>
      </c>
      <c r="L103" s="30">
        <f>VLOOKUP(B103,'Caratteristiche Maschi'!$A$4:$C$27,3,)</f>
        <v>3.41</v>
      </c>
      <c r="M103" s="16">
        <f t="shared" si="19"/>
        <v>-183.18211143695012</v>
      </c>
      <c r="N103" s="22">
        <f>((MAXA(K103:L103)^2*MINA(K103:L103))*ABS(M103)/2)*(1-ABS(M103)/(0.85*'Caratteristiche Materiale'!$N$4))</f>
        <v>537.24974809331093</v>
      </c>
      <c r="O103" s="17" t="str">
        <f t="shared" si="24"/>
        <v>verificato</v>
      </c>
      <c r="P103" s="20">
        <f>ABS(M103)/(0.85*'Caratteristiche Materiale'!$N$4)</f>
        <v>0.36944291382242039</v>
      </c>
      <c r="Q103" s="21">
        <f t="shared" si="20"/>
        <v>0.69886454174646007</v>
      </c>
      <c r="R103" s="22">
        <f>0.85*'Caratteristiche Materiale'!$N$4*min!P103*(MINA(min!K103:L103))^2*MAXA(min!K103:L103)*(0.5-min!P103/2)</f>
        <v>126.04099662013161</v>
      </c>
      <c r="S103" s="17" t="str">
        <f t="shared" si="25"/>
        <v>verificato</v>
      </c>
      <c r="T103" s="16">
        <f t="shared" si="21"/>
        <v>19.598533724340175</v>
      </c>
      <c r="U103" s="22">
        <f t="shared" si="22"/>
        <v>12.928152492668621</v>
      </c>
      <c r="V103" s="22">
        <f>'Caratteristiche Materiale'!$N$5*(1+ABS(min!M103)/(1.5*'Caratteristiche Materiale'!$N$5))^0.5</f>
        <v>37.951851431051956</v>
      </c>
      <c r="W103" s="22">
        <f t="shared" si="23"/>
        <v>103.53265070390974</v>
      </c>
      <c r="X103" s="17" t="str">
        <f t="shared" si="26"/>
        <v>verificato</v>
      </c>
    </row>
    <row r="104" spans="1:24" ht="15.75" x14ac:dyDescent="0.25">
      <c r="A104" s="5" t="s">
        <v>111</v>
      </c>
      <c r="B104" s="5" t="s">
        <v>106</v>
      </c>
      <c r="C104" s="5" t="s">
        <v>96</v>
      </c>
      <c r="D104" s="5" t="s">
        <v>101</v>
      </c>
      <c r="E104" s="96">
        <v>-499.7208</v>
      </c>
      <c r="F104" s="96">
        <v>-53.464800000000004</v>
      </c>
      <c r="G104" s="96">
        <v>-35.268000000000001</v>
      </c>
      <c r="H104" s="96">
        <v>-23.885440000000003</v>
      </c>
      <c r="I104" s="96">
        <v>-28.53952</v>
      </c>
      <c r="J104" s="96">
        <v>-35.257760000000005</v>
      </c>
      <c r="K104" s="29">
        <f>VLOOKUP(B104,'Caratteristiche Maschi'!$A$4:$C$27,2,)</f>
        <v>0.8</v>
      </c>
      <c r="L104" s="30">
        <f>VLOOKUP(B104,'Caratteristiche Maschi'!$A$4:$C$27,3,)</f>
        <v>3.41</v>
      </c>
      <c r="M104" s="16">
        <f t="shared" si="19"/>
        <v>-183.18211143695012</v>
      </c>
      <c r="N104" s="22">
        <f>((MAXA(K104:L104)^2*MINA(K104:L104))*ABS(M104)/2)*(1-ABS(M104)/(0.85*'Caratteristiche Materiale'!$N$4))</f>
        <v>537.24974809331093</v>
      </c>
      <c r="O104" s="17" t="str">
        <f t="shared" si="24"/>
        <v>verificato</v>
      </c>
      <c r="P104" s="20">
        <f>ABS(M104)/(0.85*'Caratteristiche Materiale'!$N$4)</f>
        <v>0.36944291382242039</v>
      </c>
      <c r="Q104" s="21">
        <f t="shared" si="20"/>
        <v>0.69886454174646007</v>
      </c>
      <c r="R104" s="22">
        <f>0.85*'Caratteristiche Materiale'!$N$4*min!P104*(MINA(min!K104:L104))^2*MAXA(min!K104:L104)*(0.5-min!P104/2)</f>
        <v>126.04099662013161</v>
      </c>
      <c r="S104" s="17" t="str">
        <f t="shared" si="25"/>
        <v>verificato</v>
      </c>
      <c r="T104" s="16">
        <f t="shared" si="21"/>
        <v>19.598533724340175</v>
      </c>
      <c r="U104" s="22">
        <f t="shared" si="22"/>
        <v>12.928152492668621</v>
      </c>
      <c r="V104" s="22">
        <f>'Caratteristiche Materiale'!$N$5*(1+ABS(min!M104)/(1.5*'Caratteristiche Materiale'!$N$5))^0.5</f>
        <v>37.951851431051956</v>
      </c>
      <c r="W104" s="22">
        <f t="shared" si="23"/>
        <v>103.53265070390974</v>
      </c>
      <c r="X104" s="17" t="str">
        <f t="shared" si="26"/>
        <v>verificato</v>
      </c>
    </row>
    <row r="105" spans="1:24" ht="15.75" x14ac:dyDescent="0.25">
      <c r="A105" s="5" t="s">
        <v>111</v>
      </c>
      <c r="B105" s="5" t="s">
        <v>106</v>
      </c>
      <c r="C105" s="5" t="s">
        <v>97</v>
      </c>
      <c r="D105" s="5" t="s">
        <v>101</v>
      </c>
      <c r="E105" s="96">
        <v>-492.04480000000007</v>
      </c>
      <c r="F105" s="96">
        <v>-42.698399999999999</v>
      </c>
      <c r="G105" s="96">
        <v>-68.268799999999999</v>
      </c>
      <c r="H105" s="96">
        <v>-46.492800000000003</v>
      </c>
      <c r="I105" s="96">
        <v>-51.467840000000002</v>
      </c>
      <c r="J105" s="96">
        <v>-28.344799999999999</v>
      </c>
      <c r="K105" s="29">
        <f>VLOOKUP(B105,'Caratteristiche Maschi'!$A$4:$C$27,2,)</f>
        <v>0.8</v>
      </c>
      <c r="L105" s="30">
        <f>VLOOKUP(B105,'Caratteristiche Maschi'!$A$4:$C$27,3,)</f>
        <v>3.41</v>
      </c>
      <c r="M105" s="16">
        <f t="shared" si="19"/>
        <v>-180.36832844574781</v>
      </c>
      <c r="N105" s="22">
        <f>((MAXA(K105:L105)^2*MINA(K105:L105))*ABS(M105)/2)*(1-ABS(M105)/(0.85*'Caratteristiche Materiale'!$N$4))</f>
        <v>533.75812533566386</v>
      </c>
      <c r="O105" s="17" t="str">
        <f t="shared" si="24"/>
        <v>verificato</v>
      </c>
      <c r="P105" s="20">
        <f>ABS(M105)/(0.85*'Caratteristiche Materiale'!$N$4)</f>
        <v>0.3637680573695754</v>
      </c>
      <c r="Q105" s="21">
        <f t="shared" si="20"/>
        <v>0.69432257342142212</v>
      </c>
      <c r="R105" s="22">
        <f>0.85*'Caratteristiche Materiale'!$N$4*min!P105*(MINA(min!K105:L105))^2*MAXA(min!K105:L105)*(0.5-min!P105/2)</f>
        <v>125.22184758607952</v>
      </c>
      <c r="S105" s="17" t="str">
        <f t="shared" si="25"/>
        <v>verificato</v>
      </c>
      <c r="T105" s="16">
        <f t="shared" si="21"/>
        <v>15.65190615835777</v>
      </c>
      <c r="U105" s="22">
        <f t="shared" si="22"/>
        <v>25.025219941348972</v>
      </c>
      <c r="V105" s="22">
        <f>'Caratteristiche Materiale'!$N$5*(1+ABS(min!M105)/(1.5*'Caratteristiche Materiale'!$N$5))^0.5</f>
        <v>37.683169465917643</v>
      </c>
      <c r="W105" s="22">
        <f t="shared" si="23"/>
        <v>102.79968630302334</v>
      </c>
      <c r="X105" s="17" t="str">
        <f t="shared" si="26"/>
        <v>verificato</v>
      </c>
    </row>
    <row r="106" spans="1:24" ht="15.75" x14ac:dyDescent="0.25">
      <c r="A106" s="5" t="s">
        <v>111</v>
      </c>
      <c r="B106" s="5" t="s">
        <v>106</v>
      </c>
      <c r="C106" s="5" t="s">
        <v>98</v>
      </c>
      <c r="D106" s="5" t="s">
        <v>101</v>
      </c>
      <c r="E106" s="96">
        <v>-492.04480000000007</v>
      </c>
      <c r="F106" s="96">
        <v>-42.698399999999999</v>
      </c>
      <c r="G106" s="96">
        <v>-68.268799999999999</v>
      </c>
      <c r="H106" s="96">
        <v>-46.492800000000003</v>
      </c>
      <c r="I106" s="96">
        <v>-51.467840000000002</v>
      </c>
      <c r="J106" s="96">
        <v>-28.344799999999999</v>
      </c>
      <c r="K106" s="29">
        <f>VLOOKUP(B106,'Caratteristiche Maschi'!$A$4:$C$27,2,)</f>
        <v>0.8</v>
      </c>
      <c r="L106" s="30">
        <f>VLOOKUP(B106,'Caratteristiche Maschi'!$A$4:$C$27,3,)</f>
        <v>3.41</v>
      </c>
      <c r="M106" s="16">
        <f t="shared" si="19"/>
        <v>-180.36832844574781</v>
      </c>
      <c r="N106" s="22">
        <f>((MAXA(K106:L106)^2*MINA(K106:L106))*ABS(M106)/2)*(1-ABS(M106)/(0.85*'Caratteristiche Materiale'!$N$4))</f>
        <v>533.75812533566386</v>
      </c>
      <c r="O106" s="17" t="str">
        <f t="shared" si="24"/>
        <v>verificato</v>
      </c>
      <c r="P106" s="20">
        <f>ABS(M106)/(0.85*'Caratteristiche Materiale'!$N$4)</f>
        <v>0.3637680573695754</v>
      </c>
      <c r="Q106" s="21">
        <f t="shared" si="20"/>
        <v>0.69432257342142212</v>
      </c>
      <c r="R106" s="22">
        <f>0.85*'Caratteristiche Materiale'!$N$4*min!P106*(MINA(min!K106:L106))^2*MAXA(min!K106:L106)*(0.5-min!P106/2)</f>
        <v>125.22184758607952</v>
      </c>
      <c r="S106" s="17" t="str">
        <f t="shared" si="25"/>
        <v>verificato</v>
      </c>
      <c r="T106" s="16">
        <f t="shared" si="21"/>
        <v>15.65190615835777</v>
      </c>
      <c r="U106" s="22">
        <f t="shared" si="22"/>
        <v>25.025219941348972</v>
      </c>
      <c r="V106" s="22">
        <f>'Caratteristiche Materiale'!$N$5*(1+ABS(min!M106)/(1.5*'Caratteristiche Materiale'!$N$5))^0.5</f>
        <v>37.683169465917643</v>
      </c>
      <c r="W106" s="22">
        <f t="shared" si="23"/>
        <v>102.79968630302334</v>
      </c>
      <c r="X106" s="17" t="str">
        <f t="shared" si="26"/>
        <v>verificato</v>
      </c>
    </row>
    <row r="107" spans="1:24" ht="15.75" x14ac:dyDescent="0.25">
      <c r="A107" s="5" t="s">
        <v>111</v>
      </c>
      <c r="B107" s="5" t="s">
        <v>106</v>
      </c>
      <c r="C107" s="5" t="s">
        <v>99</v>
      </c>
      <c r="D107" s="5" t="s">
        <v>101</v>
      </c>
      <c r="E107" s="96">
        <v>-492.04480000000007</v>
      </c>
      <c r="F107" s="96">
        <v>-42.698399999999999</v>
      </c>
      <c r="G107" s="96">
        <v>-68.268799999999999</v>
      </c>
      <c r="H107" s="96">
        <v>-46.492800000000003</v>
      </c>
      <c r="I107" s="96">
        <v>-51.467840000000002</v>
      </c>
      <c r="J107" s="96">
        <v>-28.344799999999999</v>
      </c>
      <c r="K107" s="29">
        <f>VLOOKUP(B107,'Caratteristiche Maschi'!$A$4:$C$27,2,)</f>
        <v>0.8</v>
      </c>
      <c r="L107" s="30">
        <f>VLOOKUP(B107,'Caratteristiche Maschi'!$A$4:$C$27,3,)</f>
        <v>3.41</v>
      </c>
      <c r="M107" s="16">
        <f t="shared" si="19"/>
        <v>-180.36832844574781</v>
      </c>
      <c r="N107" s="22">
        <f>((MAXA(K107:L107)^2*MINA(K107:L107))*ABS(M107)/2)*(1-ABS(M107)/(0.85*'Caratteristiche Materiale'!$N$4))</f>
        <v>533.75812533566386</v>
      </c>
      <c r="O107" s="17" t="str">
        <f t="shared" si="24"/>
        <v>verificato</v>
      </c>
      <c r="P107" s="20">
        <f>ABS(M107)/(0.85*'Caratteristiche Materiale'!$N$4)</f>
        <v>0.3637680573695754</v>
      </c>
      <c r="Q107" s="21">
        <f t="shared" si="20"/>
        <v>0.69432257342142212</v>
      </c>
      <c r="R107" s="22">
        <f>0.85*'Caratteristiche Materiale'!$N$4*min!P107*(MINA(min!K107:L107))^2*MAXA(min!K107:L107)*(0.5-min!P107/2)</f>
        <v>125.22184758607952</v>
      </c>
      <c r="S107" s="17" t="str">
        <f t="shared" si="25"/>
        <v>verificato</v>
      </c>
      <c r="T107" s="16">
        <f t="shared" si="21"/>
        <v>15.65190615835777</v>
      </c>
      <c r="U107" s="22">
        <f t="shared" si="22"/>
        <v>25.025219941348972</v>
      </c>
      <c r="V107" s="22">
        <f>'Caratteristiche Materiale'!$N$5*(1+ABS(min!M107)/(1.5*'Caratteristiche Materiale'!$N$5))^0.5</f>
        <v>37.683169465917643</v>
      </c>
      <c r="W107" s="22">
        <f t="shared" si="23"/>
        <v>102.79968630302334</v>
      </c>
      <c r="X107" s="17" t="str">
        <f t="shared" si="26"/>
        <v>verificato</v>
      </c>
    </row>
    <row r="108" spans="1:24" ht="15.75" x14ac:dyDescent="0.25">
      <c r="A108" s="5" t="s">
        <v>111</v>
      </c>
      <c r="B108" s="5" t="s">
        <v>14</v>
      </c>
      <c r="C108" s="5" t="s">
        <v>92</v>
      </c>
      <c r="D108" s="5" t="s">
        <v>101</v>
      </c>
      <c r="E108" s="96">
        <v>-425.36000000000007</v>
      </c>
      <c r="F108" s="96">
        <v>-62.527200000000008</v>
      </c>
      <c r="G108" s="96">
        <v>-15.9488</v>
      </c>
      <c r="H108" s="96">
        <v>-11.678080000000001</v>
      </c>
      <c r="I108" s="96">
        <v>-17.292080000000002</v>
      </c>
      <c r="J108" s="96">
        <v>-81.323599999999999</v>
      </c>
      <c r="K108" s="29">
        <f>VLOOKUP(B108,'Caratteristiche Maschi'!$A$4:$C$27,2,)</f>
        <v>0.8</v>
      </c>
      <c r="L108" s="30">
        <f>VLOOKUP(B108,'Caratteristiche Maschi'!$A$4:$C$27,3,)</f>
        <v>2.2000000000000002</v>
      </c>
      <c r="M108" s="16">
        <f t="shared" si="19"/>
        <v>-241.68181818181819</v>
      </c>
      <c r="N108" s="22">
        <f>((MAXA(K108:L108)^2*MINA(K108:L108))*ABS(M108)/2)*(1-ABS(M108)/(0.85*'Caratteristiche Materiale'!$N$4))</f>
        <v>239.83155092436979</v>
      </c>
      <c r="O108" s="17" t="str">
        <f t="shared" si="24"/>
        <v>verificato</v>
      </c>
      <c r="P108" s="20">
        <f>ABS(M108)/(0.85*'Caratteristiche Materiale'!$N$4)</f>
        <v>0.48742551566080977</v>
      </c>
      <c r="Q108" s="21">
        <f t="shared" si="20"/>
        <v>0.74952564703081026</v>
      </c>
      <c r="R108" s="22">
        <f>0.85*'Caratteristiche Materiale'!$N$4*min!P108*(MINA(min!K108:L108))^2*MAXA(min!K108:L108)*(0.5-min!P108/2)</f>
        <v>87.211473063407212</v>
      </c>
      <c r="S108" s="17" t="str">
        <f t="shared" si="25"/>
        <v>verificato</v>
      </c>
      <c r="T108" s="16">
        <f t="shared" si="21"/>
        <v>35.526818181818179</v>
      </c>
      <c r="U108" s="22">
        <f t="shared" si="22"/>
        <v>9.0618181818181807</v>
      </c>
      <c r="V108" s="22">
        <f>'Caratteristiche Materiale'!$N$5*(1+ABS(min!M108)/(1.5*'Caratteristiche Materiale'!$N$5))^0.5</f>
        <v>43.160640740041259</v>
      </c>
      <c r="W108" s="22">
        <f t="shared" si="23"/>
        <v>75.962727702472634</v>
      </c>
      <c r="X108" s="17" t="str">
        <f t="shared" si="26"/>
        <v>verificato</v>
      </c>
    </row>
    <row r="109" spans="1:24" ht="15.75" x14ac:dyDescent="0.25">
      <c r="A109" s="5" t="s">
        <v>111</v>
      </c>
      <c r="B109" s="5" t="s">
        <v>14</v>
      </c>
      <c r="C109" s="5" t="s">
        <v>93</v>
      </c>
      <c r="D109" s="5" t="s">
        <v>101</v>
      </c>
      <c r="E109" s="96">
        <v>-396.18720000000002</v>
      </c>
      <c r="F109" s="96">
        <v>-33.423200000000001</v>
      </c>
      <c r="G109" s="96">
        <v>-31.272800000000004</v>
      </c>
      <c r="H109" s="96">
        <v>-19.993200000000002</v>
      </c>
      <c r="I109" s="96">
        <v>-28.904960000000003</v>
      </c>
      <c r="J109" s="96">
        <v>-27.24248</v>
      </c>
      <c r="K109" s="29">
        <f>VLOOKUP(B109,'Caratteristiche Maschi'!$A$4:$C$27,2,)</f>
        <v>0.8</v>
      </c>
      <c r="L109" s="30">
        <f>VLOOKUP(B109,'Caratteristiche Maschi'!$A$4:$C$27,3,)</f>
        <v>2.2000000000000002</v>
      </c>
      <c r="M109" s="16">
        <f t="shared" si="19"/>
        <v>-225.10636363636362</v>
      </c>
      <c r="N109" s="22">
        <f>((MAXA(K109:L109)^2*MINA(K109:L109))*ABS(M109)/2)*(1-ABS(M109)/(0.85*'Caratteristiche Materiale'!$N$4))</f>
        <v>237.95176355818492</v>
      </c>
      <c r="O109" s="17" t="str">
        <f t="shared" si="24"/>
        <v>verificato</v>
      </c>
      <c r="P109" s="20">
        <f>ABS(M109)/(0.85*'Caratteristiche Materiale'!$N$4)</f>
        <v>0.45399602750190982</v>
      </c>
      <c r="Q109" s="21">
        <f t="shared" si="20"/>
        <v>0.74365090354318497</v>
      </c>
      <c r="R109" s="22">
        <f>0.85*'Caratteristiche Materiale'!$N$4*min!P109*(MINA(min!K109:L109))^2*MAXA(min!K109:L109)*(0.5-min!P109/2)</f>
        <v>86.527914021158168</v>
      </c>
      <c r="S109" s="17" t="str">
        <f t="shared" si="25"/>
        <v>verificato</v>
      </c>
      <c r="T109" s="16">
        <f t="shared" si="21"/>
        <v>18.990454545454543</v>
      </c>
      <c r="U109" s="22">
        <f t="shared" si="22"/>
        <v>17.768636363636364</v>
      </c>
      <c r="V109" s="22">
        <f>'Caratteristiche Materiale'!$N$5*(1+ABS(min!M109)/(1.5*'Caratteristiche Materiale'!$N$5))^0.5</f>
        <v>41.750799907657978</v>
      </c>
      <c r="W109" s="22">
        <f t="shared" si="23"/>
        <v>73.481407837478045</v>
      </c>
      <c r="X109" s="17" t="str">
        <f t="shared" si="26"/>
        <v>verificato</v>
      </c>
    </row>
    <row r="110" spans="1:24" ht="15.75" x14ac:dyDescent="0.25">
      <c r="A110" s="5" t="s">
        <v>111</v>
      </c>
      <c r="B110" s="5" t="s">
        <v>14</v>
      </c>
      <c r="C110" s="5" t="s">
        <v>94</v>
      </c>
      <c r="D110" s="5" t="s">
        <v>101</v>
      </c>
      <c r="E110" s="96">
        <v>-425.36000000000007</v>
      </c>
      <c r="F110" s="96">
        <v>-62.527200000000008</v>
      </c>
      <c r="G110" s="96">
        <v>-15.9488</v>
      </c>
      <c r="H110" s="96">
        <v>-11.678080000000001</v>
      </c>
      <c r="I110" s="96">
        <v>-17.292080000000002</v>
      </c>
      <c r="J110" s="96">
        <v>-81.323599999999999</v>
      </c>
      <c r="K110" s="29">
        <f>VLOOKUP(B110,'Caratteristiche Maschi'!$A$4:$C$27,2,)</f>
        <v>0.8</v>
      </c>
      <c r="L110" s="30">
        <f>VLOOKUP(B110,'Caratteristiche Maschi'!$A$4:$C$27,3,)</f>
        <v>2.2000000000000002</v>
      </c>
      <c r="M110" s="16">
        <f t="shared" si="19"/>
        <v>-241.68181818181819</v>
      </c>
      <c r="N110" s="22">
        <f>((MAXA(K110:L110)^2*MINA(K110:L110))*ABS(M110)/2)*(1-ABS(M110)/(0.85*'Caratteristiche Materiale'!$N$4))</f>
        <v>239.83155092436979</v>
      </c>
      <c r="O110" s="17" t="str">
        <f t="shared" si="24"/>
        <v>verificato</v>
      </c>
      <c r="P110" s="20">
        <f>ABS(M110)/(0.85*'Caratteristiche Materiale'!$N$4)</f>
        <v>0.48742551566080977</v>
      </c>
      <c r="Q110" s="21">
        <f t="shared" si="20"/>
        <v>0.74952564703081026</v>
      </c>
      <c r="R110" s="22">
        <f>0.85*'Caratteristiche Materiale'!$N$4*min!P110*(MINA(min!K110:L110))^2*MAXA(min!K110:L110)*(0.5-min!P110/2)</f>
        <v>87.211473063407212</v>
      </c>
      <c r="S110" s="17" t="str">
        <f t="shared" si="25"/>
        <v>verificato</v>
      </c>
      <c r="T110" s="16">
        <f t="shared" si="21"/>
        <v>35.526818181818179</v>
      </c>
      <c r="U110" s="22">
        <f t="shared" si="22"/>
        <v>9.0618181818181807</v>
      </c>
      <c r="V110" s="22">
        <f>'Caratteristiche Materiale'!$N$5*(1+ABS(min!M110)/(1.5*'Caratteristiche Materiale'!$N$5))^0.5</f>
        <v>43.160640740041259</v>
      </c>
      <c r="W110" s="22">
        <f t="shared" si="23"/>
        <v>75.962727702472634</v>
      </c>
      <c r="X110" s="17" t="str">
        <f t="shared" si="26"/>
        <v>verificato</v>
      </c>
    </row>
    <row r="111" spans="1:24" ht="15.75" x14ac:dyDescent="0.25">
      <c r="A111" s="5" t="s">
        <v>111</v>
      </c>
      <c r="B111" s="5" t="s">
        <v>14</v>
      </c>
      <c r="C111" s="5" t="s">
        <v>95</v>
      </c>
      <c r="D111" s="5" t="s">
        <v>101</v>
      </c>
      <c r="E111" s="96">
        <v>-425.36000000000007</v>
      </c>
      <c r="F111" s="96">
        <v>-62.527200000000008</v>
      </c>
      <c r="G111" s="96">
        <v>-15.9488</v>
      </c>
      <c r="H111" s="96">
        <v>-11.678080000000001</v>
      </c>
      <c r="I111" s="96">
        <v>-17.292080000000002</v>
      </c>
      <c r="J111" s="96">
        <v>-81.323599999999999</v>
      </c>
      <c r="K111" s="29">
        <f>VLOOKUP(B111,'Caratteristiche Maschi'!$A$4:$C$27,2,)</f>
        <v>0.8</v>
      </c>
      <c r="L111" s="30">
        <f>VLOOKUP(B111,'Caratteristiche Maschi'!$A$4:$C$27,3,)</f>
        <v>2.2000000000000002</v>
      </c>
      <c r="M111" s="16">
        <f t="shared" si="19"/>
        <v>-241.68181818181819</v>
      </c>
      <c r="N111" s="22">
        <f>((MAXA(K111:L111)^2*MINA(K111:L111))*ABS(M111)/2)*(1-ABS(M111)/(0.85*'Caratteristiche Materiale'!$N$4))</f>
        <v>239.83155092436979</v>
      </c>
      <c r="O111" s="17" t="str">
        <f t="shared" si="24"/>
        <v>verificato</v>
      </c>
      <c r="P111" s="20">
        <f>ABS(M111)/(0.85*'Caratteristiche Materiale'!$N$4)</f>
        <v>0.48742551566080977</v>
      </c>
      <c r="Q111" s="21">
        <f t="shared" si="20"/>
        <v>0.74952564703081026</v>
      </c>
      <c r="R111" s="22">
        <f>0.85*'Caratteristiche Materiale'!$N$4*min!P111*(MINA(min!K111:L111))^2*MAXA(min!K111:L111)*(0.5-min!P111/2)</f>
        <v>87.211473063407212</v>
      </c>
      <c r="S111" s="17" t="str">
        <f t="shared" si="25"/>
        <v>verificato</v>
      </c>
      <c r="T111" s="16">
        <f t="shared" si="21"/>
        <v>35.526818181818179</v>
      </c>
      <c r="U111" s="22">
        <f t="shared" si="22"/>
        <v>9.0618181818181807</v>
      </c>
      <c r="V111" s="22">
        <f>'Caratteristiche Materiale'!$N$5*(1+ABS(min!M111)/(1.5*'Caratteristiche Materiale'!$N$5))^0.5</f>
        <v>43.160640740041259</v>
      </c>
      <c r="W111" s="22">
        <f t="shared" si="23"/>
        <v>75.962727702472634</v>
      </c>
      <c r="X111" s="17" t="str">
        <f t="shared" si="26"/>
        <v>verificato</v>
      </c>
    </row>
    <row r="112" spans="1:24" ht="15.75" x14ac:dyDescent="0.25">
      <c r="A112" s="5" t="s">
        <v>111</v>
      </c>
      <c r="B112" s="5" t="s">
        <v>14</v>
      </c>
      <c r="C112" s="5" t="s">
        <v>96</v>
      </c>
      <c r="D112" s="5" t="s">
        <v>101</v>
      </c>
      <c r="E112" s="96">
        <v>-425.36000000000007</v>
      </c>
      <c r="F112" s="96">
        <v>-62.527200000000008</v>
      </c>
      <c r="G112" s="96">
        <v>-15.9488</v>
      </c>
      <c r="H112" s="96">
        <v>-11.678080000000001</v>
      </c>
      <c r="I112" s="96">
        <v>-17.292080000000002</v>
      </c>
      <c r="J112" s="96">
        <v>-81.323599999999999</v>
      </c>
      <c r="K112" s="29">
        <f>VLOOKUP(B112,'Caratteristiche Maschi'!$A$4:$C$27,2,)</f>
        <v>0.8</v>
      </c>
      <c r="L112" s="30">
        <f>VLOOKUP(B112,'Caratteristiche Maschi'!$A$4:$C$27,3,)</f>
        <v>2.2000000000000002</v>
      </c>
      <c r="M112" s="16">
        <f t="shared" si="19"/>
        <v>-241.68181818181819</v>
      </c>
      <c r="N112" s="22">
        <f>((MAXA(K112:L112)^2*MINA(K112:L112))*ABS(M112)/2)*(1-ABS(M112)/(0.85*'Caratteristiche Materiale'!$N$4))</f>
        <v>239.83155092436979</v>
      </c>
      <c r="O112" s="17" t="str">
        <f t="shared" si="24"/>
        <v>verificato</v>
      </c>
      <c r="P112" s="20">
        <f>ABS(M112)/(0.85*'Caratteristiche Materiale'!$N$4)</f>
        <v>0.48742551566080977</v>
      </c>
      <c r="Q112" s="21">
        <f t="shared" si="20"/>
        <v>0.74952564703081026</v>
      </c>
      <c r="R112" s="22">
        <f>0.85*'Caratteristiche Materiale'!$N$4*min!P112*(MINA(min!K112:L112))^2*MAXA(min!K112:L112)*(0.5-min!P112/2)</f>
        <v>87.211473063407212</v>
      </c>
      <c r="S112" s="17" t="str">
        <f t="shared" si="25"/>
        <v>verificato</v>
      </c>
      <c r="T112" s="16">
        <f t="shared" si="21"/>
        <v>35.526818181818179</v>
      </c>
      <c r="U112" s="22">
        <f t="shared" si="22"/>
        <v>9.0618181818181807</v>
      </c>
      <c r="V112" s="22">
        <f>'Caratteristiche Materiale'!$N$5*(1+ABS(min!M112)/(1.5*'Caratteristiche Materiale'!$N$5))^0.5</f>
        <v>43.160640740041259</v>
      </c>
      <c r="W112" s="22">
        <f t="shared" si="23"/>
        <v>75.962727702472634</v>
      </c>
      <c r="X112" s="17" t="str">
        <f t="shared" si="26"/>
        <v>verificato</v>
      </c>
    </row>
    <row r="113" spans="1:24" ht="15.75" x14ac:dyDescent="0.25">
      <c r="A113" s="5" t="s">
        <v>111</v>
      </c>
      <c r="B113" s="5" t="s">
        <v>14</v>
      </c>
      <c r="C113" s="5" t="s">
        <v>97</v>
      </c>
      <c r="D113" s="5" t="s">
        <v>101</v>
      </c>
      <c r="E113" s="96">
        <v>-396.18720000000002</v>
      </c>
      <c r="F113" s="96">
        <v>-33.423200000000001</v>
      </c>
      <c r="G113" s="96">
        <v>-31.272800000000004</v>
      </c>
      <c r="H113" s="96">
        <v>-19.993200000000002</v>
      </c>
      <c r="I113" s="96">
        <v>-28.904960000000003</v>
      </c>
      <c r="J113" s="96">
        <v>-27.24248</v>
      </c>
      <c r="K113" s="29">
        <f>VLOOKUP(B113,'Caratteristiche Maschi'!$A$4:$C$27,2,)</f>
        <v>0.8</v>
      </c>
      <c r="L113" s="30">
        <f>VLOOKUP(B113,'Caratteristiche Maschi'!$A$4:$C$27,3,)</f>
        <v>2.2000000000000002</v>
      </c>
      <c r="M113" s="16">
        <f t="shared" si="19"/>
        <v>-225.10636363636362</v>
      </c>
      <c r="N113" s="22">
        <f>((MAXA(K113:L113)^2*MINA(K113:L113))*ABS(M113)/2)*(1-ABS(M113)/(0.85*'Caratteristiche Materiale'!$N$4))</f>
        <v>237.95176355818492</v>
      </c>
      <c r="O113" s="17" t="str">
        <f t="shared" si="24"/>
        <v>verificato</v>
      </c>
      <c r="P113" s="20">
        <f>ABS(M113)/(0.85*'Caratteristiche Materiale'!$N$4)</f>
        <v>0.45399602750190982</v>
      </c>
      <c r="Q113" s="21">
        <f t="shared" si="20"/>
        <v>0.74365090354318497</v>
      </c>
      <c r="R113" s="22">
        <f>0.85*'Caratteristiche Materiale'!$N$4*min!P113*(MINA(min!K113:L113))^2*MAXA(min!K113:L113)*(0.5-min!P113/2)</f>
        <v>86.527914021158168</v>
      </c>
      <c r="S113" s="17" t="str">
        <f t="shared" si="25"/>
        <v>verificato</v>
      </c>
      <c r="T113" s="16">
        <f t="shared" si="21"/>
        <v>18.990454545454543</v>
      </c>
      <c r="U113" s="22">
        <f t="shared" si="22"/>
        <v>17.768636363636364</v>
      </c>
      <c r="V113" s="22">
        <f>'Caratteristiche Materiale'!$N$5*(1+ABS(min!M113)/(1.5*'Caratteristiche Materiale'!$N$5))^0.5</f>
        <v>41.750799907657978</v>
      </c>
      <c r="W113" s="22">
        <f t="shared" si="23"/>
        <v>73.481407837478045</v>
      </c>
      <c r="X113" s="17" t="str">
        <f t="shared" si="26"/>
        <v>verificato</v>
      </c>
    </row>
    <row r="114" spans="1:24" ht="15.75" x14ac:dyDescent="0.25">
      <c r="A114" s="5" t="s">
        <v>111</v>
      </c>
      <c r="B114" s="5" t="s">
        <v>14</v>
      </c>
      <c r="C114" s="5" t="s">
        <v>98</v>
      </c>
      <c r="D114" s="5" t="s">
        <v>101</v>
      </c>
      <c r="E114" s="96">
        <v>-396.18720000000002</v>
      </c>
      <c r="F114" s="96">
        <v>-33.423200000000001</v>
      </c>
      <c r="G114" s="96">
        <v>-31.272800000000004</v>
      </c>
      <c r="H114" s="96">
        <v>-19.993200000000002</v>
      </c>
      <c r="I114" s="96">
        <v>-28.904960000000003</v>
      </c>
      <c r="J114" s="96">
        <v>-27.24248</v>
      </c>
      <c r="K114" s="29">
        <f>VLOOKUP(B114,'Caratteristiche Maschi'!$A$4:$C$27,2,)</f>
        <v>0.8</v>
      </c>
      <c r="L114" s="30">
        <f>VLOOKUP(B114,'Caratteristiche Maschi'!$A$4:$C$27,3,)</f>
        <v>2.2000000000000002</v>
      </c>
      <c r="M114" s="16">
        <f t="shared" si="19"/>
        <v>-225.10636363636362</v>
      </c>
      <c r="N114" s="22">
        <f>((MAXA(K114:L114)^2*MINA(K114:L114))*ABS(M114)/2)*(1-ABS(M114)/(0.85*'Caratteristiche Materiale'!$N$4))</f>
        <v>237.95176355818492</v>
      </c>
      <c r="O114" s="17" t="str">
        <f t="shared" si="24"/>
        <v>verificato</v>
      </c>
      <c r="P114" s="20">
        <f>ABS(M114)/(0.85*'Caratteristiche Materiale'!$N$4)</f>
        <v>0.45399602750190982</v>
      </c>
      <c r="Q114" s="21">
        <f t="shared" si="20"/>
        <v>0.74365090354318497</v>
      </c>
      <c r="R114" s="22">
        <f>0.85*'Caratteristiche Materiale'!$N$4*min!P114*(MINA(min!K114:L114))^2*MAXA(min!K114:L114)*(0.5-min!P114/2)</f>
        <v>86.527914021158168</v>
      </c>
      <c r="S114" s="17" t="str">
        <f t="shared" si="25"/>
        <v>verificato</v>
      </c>
      <c r="T114" s="16">
        <f t="shared" si="21"/>
        <v>18.990454545454543</v>
      </c>
      <c r="U114" s="22">
        <f t="shared" si="22"/>
        <v>17.768636363636364</v>
      </c>
      <c r="V114" s="22">
        <f>'Caratteristiche Materiale'!$N$5*(1+ABS(min!M114)/(1.5*'Caratteristiche Materiale'!$N$5))^0.5</f>
        <v>41.750799907657978</v>
      </c>
      <c r="W114" s="22">
        <f t="shared" si="23"/>
        <v>73.481407837478045</v>
      </c>
      <c r="X114" s="17" t="str">
        <f t="shared" si="26"/>
        <v>verificato</v>
      </c>
    </row>
    <row r="115" spans="1:24" ht="15.75" x14ac:dyDescent="0.25">
      <c r="A115" s="5" t="s">
        <v>111</v>
      </c>
      <c r="B115" s="5" t="s">
        <v>14</v>
      </c>
      <c r="C115" s="5" t="s">
        <v>99</v>
      </c>
      <c r="D115" s="5" t="s">
        <v>101</v>
      </c>
      <c r="E115" s="96">
        <v>-396.18720000000002</v>
      </c>
      <c r="F115" s="96">
        <v>-33.423200000000001</v>
      </c>
      <c r="G115" s="96">
        <v>-31.272800000000004</v>
      </c>
      <c r="H115" s="96">
        <v>-19.993200000000002</v>
      </c>
      <c r="I115" s="96">
        <v>-28.904960000000003</v>
      </c>
      <c r="J115" s="96">
        <v>-27.24248</v>
      </c>
      <c r="K115" s="29">
        <f>VLOOKUP(B115,'Caratteristiche Maschi'!$A$4:$C$27,2,)</f>
        <v>0.8</v>
      </c>
      <c r="L115" s="30">
        <f>VLOOKUP(B115,'Caratteristiche Maschi'!$A$4:$C$27,3,)</f>
        <v>2.2000000000000002</v>
      </c>
      <c r="M115" s="16">
        <f t="shared" si="19"/>
        <v>-225.10636363636362</v>
      </c>
      <c r="N115" s="22">
        <f>((MAXA(K115:L115)^2*MINA(K115:L115))*ABS(M115)/2)*(1-ABS(M115)/(0.85*'Caratteristiche Materiale'!$N$4))</f>
        <v>237.95176355818492</v>
      </c>
      <c r="O115" s="17" t="str">
        <f t="shared" si="24"/>
        <v>verificato</v>
      </c>
      <c r="P115" s="20">
        <f>ABS(M115)/(0.85*'Caratteristiche Materiale'!$N$4)</f>
        <v>0.45399602750190982</v>
      </c>
      <c r="Q115" s="21">
        <f t="shared" si="20"/>
        <v>0.74365090354318497</v>
      </c>
      <c r="R115" s="22">
        <f>0.85*'Caratteristiche Materiale'!$N$4*min!P115*(MINA(min!K115:L115))^2*MAXA(min!K115:L115)*(0.5-min!P115/2)</f>
        <v>86.527914021158168</v>
      </c>
      <c r="S115" s="17" t="str">
        <f t="shared" si="25"/>
        <v>verificato</v>
      </c>
      <c r="T115" s="16">
        <f t="shared" si="21"/>
        <v>18.990454545454543</v>
      </c>
      <c r="U115" s="22">
        <f t="shared" si="22"/>
        <v>17.768636363636364</v>
      </c>
      <c r="V115" s="22">
        <f>'Caratteristiche Materiale'!$N$5*(1+ABS(min!M115)/(1.5*'Caratteristiche Materiale'!$N$5))^0.5</f>
        <v>41.750799907657978</v>
      </c>
      <c r="W115" s="22">
        <f t="shared" si="23"/>
        <v>73.481407837478045</v>
      </c>
      <c r="X115" s="17" t="str">
        <f t="shared" si="26"/>
        <v>verificato</v>
      </c>
    </row>
    <row r="116" spans="1:24" ht="15.75" x14ac:dyDescent="0.25">
      <c r="A116" s="5" t="s">
        <v>111</v>
      </c>
      <c r="B116" s="5" t="s">
        <v>107</v>
      </c>
      <c r="C116" s="5" t="s">
        <v>92</v>
      </c>
      <c r="D116" s="5" t="s">
        <v>101</v>
      </c>
      <c r="E116" s="96">
        <v>-673.69440000000009</v>
      </c>
      <c r="F116" s="96">
        <v>-15.720800000000001</v>
      </c>
      <c r="G116" s="96">
        <v>-27.275200000000002</v>
      </c>
      <c r="H116" s="96">
        <v>-30.5488</v>
      </c>
      <c r="I116" s="96">
        <v>-24.006160000000001</v>
      </c>
      <c r="J116" s="96">
        <v>-138.03623999999999</v>
      </c>
      <c r="K116" s="29">
        <f>VLOOKUP(B116,'Caratteristiche Maschi'!$A$4:$C$27,2,)</f>
        <v>0.8</v>
      </c>
      <c r="L116" s="30">
        <f>VLOOKUP(B116,'Caratteristiche Maschi'!$A$4:$C$27,3,)</f>
        <v>3.72</v>
      </c>
      <c r="M116" s="16">
        <f t="shared" si="19"/>
        <v>-226.3758064516129</v>
      </c>
      <c r="N116" s="22">
        <f>((MAXA(K116:L116)^2*MINA(K116:L116))*ABS(M116)/2)*(1-ABS(M116)/(0.85*'Caratteristiche Materiale'!$N$4))</f>
        <v>680.97392275038669</v>
      </c>
      <c r="O116" s="17" t="str">
        <f t="shared" si="24"/>
        <v>verificato</v>
      </c>
      <c r="P116" s="20">
        <f>ABS(M116)/(0.85*'Caratteristiche Materiale'!$N$4)</f>
        <v>0.4565562483057739</v>
      </c>
      <c r="Q116" s="21">
        <f t="shared" si="20"/>
        <v>0.74433792131619125</v>
      </c>
      <c r="R116" s="22">
        <f>0.85*'Caratteristiche Materiale'!$N$4*min!P116*(MINA(min!K116:L116))^2*MAXA(min!K116:L116)*(0.5-min!P116/2)</f>
        <v>146.44600489255629</v>
      </c>
      <c r="S116" s="17" t="str">
        <f t="shared" si="25"/>
        <v>verificato</v>
      </c>
      <c r="T116" s="16">
        <f t="shared" si="21"/>
        <v>5.2825268817204298</v>
      </c>
      <c r="U116" s="22">
        <f t="shared" si="22"/>
        <v>9.1650537634408593</v>
      </c>
      <c r="V116" s="22">
        <f>'Caratteristiche Materiale'!$N$5*(1+ABS(min!M116)/(1.5*'Caratteristiche Materiale'!$N$5))^0.5</f>
        <v>41.860452589997486</v>
      </c>
      <c r="W116" s="22">
        <f t="shared" si="23"/>
        <v>124.57670690783253</v>
      </c>
      <c r="X116" s="17" t="str">
        <f t="shared" si="26"/>
        <v>verificato</v>
      </c>
    </row>
    <row r="117" spans="1:24" ht="15.75" x14ac:dyDescent="0.25">
      <c r="A117" s="5" t="s">
        <v>111</v>
      </c>
      <c r="B117" s="5" t="s">
        <v>107</v>
      </c>
      <c r="C117" s="5" t="s">
        <v>93</v>
      </c>
      <c r="D117" s="5" t="s">
        <v>101</v>
      </c>
      <c r="E117" s="96">
        <v>-665.58320000000003</v>
      </c>
      <c r="F117" s="96">
        <v>-37.4968</v>
      </c>
      <c r="G117" s="96">
        <v>-41.623200000000004</v>
      </c>
      <c r="H117" s="96">
        <v>-63.049680000000002</v>
      </c>
      <c r="I117" s="96">
        <v>-35.161760000000001</v>
      </c>
      <c r="J117" s="96">
        <v>-171.98304000000002</v>
      </c>
      <c r="K117" s="29">
        <f>VLOOKUP(B117,'Caratteristiche Maschi'!$A$4:$C$27,2,)</f>
        <v>0.8</v>
      </c>
      <c r="L117" s="30">
        <f>VLOOKUP(B117,'Caratteristiche Maschi'!$A$4:$C$27,3,)</f>
        <v>3.72</v>
      </c>
      <c r="M117" s="16">
        <f t="shared" si="19"/>
        <v>-223.65026881720428</v>
      </c>
      <c r="N117" s="22">
        <f>((MAXA(K117:L117)^2*MINA(K117:L117))*ABS(M117)/2)*(1-ABS(M117)/(0.85*'Caratteristiche Materiale'!$N$4))</f>
        <v>679.58013503919335</v>
      </c>
      <c r="O117" s="17" t="str">
        <f t="shared" si="24"/>
        <v>verificato</v>
      </c>
      <c r="P117" s="20">
        <f>ABS(M117)/(0.85*'Caratteristiche Materiale'!$N$4)</f>
        <v>0.45105936568175647</v>
      </c>
      <c r="Q117" s="21">
        <f t="shared" si="20"/>
        <v>0.74281444293758381</v>
      </c>
      <c r="R117" s="22">
        <f>0.85*'Caratteristiche Materiale'!$N$4*min!P117*(MINA(min!K117:L117))^2*MAXA(min!K117:L117)*(0.5-min!P117/2)</f>
        <v>146.14626559982653</v>
      </c>
      <c r="S117" s="17" t="str">
        <f t="shared" si="25"/>
        <v>verificato</v>
      </c>
      <c r="T117" s="16">
        <f t="shared" si="21"/>
        <v>12.599731182795697</v>
      </c>
      <c r="U117" s="22">
        <f t="shared" si="22"/>
        <v>13.986290322580645</v>
      </c>
      <c r="V117" s="22">
        <f>'Caratteristiche Materiale'!$N$5*(1+ABS(min!M117)/(1.5*'Caratteristiche Materiale'!$N$5))^0.5</f>
        <v>41.624668798306345</v>
      </c>
      <c r="W117" s="22">
        <f t="shared" si="23"/>
        <v>123.87501434375969</v>
      </c>
      <c r="X117" s="17" t="str">
        <f t="shared" si="26"/>
        <v>verificato</v>
      </c>
    </row>
    <row r="118" spans="1:24" ht="15.75" x14ac:dyDescent="0.25">
      <c r="A118" s="5" t="s">
        <v>111</v>
      </c>
      <c r="B118" s="5" t="s">
        <v>107</v>
      </c>
      <c r="C118" s="5" t="s">
        <v>94</v>
      </c>
      <c r="D118" s="5" t="s">
        <v>101</v>
      </c>
      <c r="E118" s="96">
        <v>-673.69440000000009</v>
      </c>
      <c r="F118" s="96">
        <v>-15.720800000000001</v>
      </c>
      <c r="G118" s="96">
        <v>-27.275200000000002</v>
      </c>
      <c r="H118" s="96">
        <v>-30.5488</v>
      </c>
      <c r="I118" s="96">
        <v>-24.006160000000001</v>
      </c>
      <c r="J118" s="96">
        <v>-138.03623999999999</v>
      </c>
      <c r="K118" s="29">
        <f>VLOOKUP(B118,'Caratteristiche Maschi'!$A$4:$C$27,2,)</f>
        <v>0.8</v>
      </c>
      <c r="L118" s="30">
        <f>VLOOKUP(B118,'Caratteristiche Maschi'!$A$4:$C$27,3,)</f>
        <v>3.72</v>
      </c>
      <c r="M118" s="16">
        <f t="shared" si="19"/>
        <v>-226.3758064516129</v>
      </c>
      <c r="N118" s="22">
        <f>((MAXA(K118:L118)^2*MINA(K118:L118))*ABS(M118)/2)*(1-ABS(M118)/(0.85*'Caratteristiche Materiale'!$N$4))</f>
        <v>680.97392275038669</v>
      </c>
      <c r="O118" s="17" t="str">
        <f t="shared" si="24"/>
        <v>verificato</v>
      </c>
      <c r="P118" s="20">
        <f>ABS(M118)/(0.85*'Caratteristiche Materiale'!$N$4)</f>
        <v>0.4565562483057739</v>
      </c>
      <c r="Q118" s="21">
        <f t="shared" si="20"/>
        <v>0.74433792131619125</v>
      </c>
      <c r="R118" s="22">
        <f>0.85*'Caratteristiche Materiale'!$N$4*min!P118*(MINA(min!K118:L118))^2*MAXA(min!K118:L118)*(0.5-min!P118/2)</f>
        <v>146.44600489255629</v>
      </c>
      <c r="S118" s="17" t="str">
        <f t="shared" si="25"/>
        <v>verificato</v>
      </c>
      <c r="T118" s="16">
        <f t="shared" si="21"/>
        <v>5.2825268817204298</v>
      </c>
      <c r="U118" s="22">
        <f t="shared" si="22"/>
        <v>9.1650537634408593</v>
      </c>
      <c r="V118" s="22">
        <f>'Caratteristiche Materiale'!$N$5*(1+ABS(min!M118)/(1.5*'Caratteristiche Materiale'!$N$5))^0.5</f>
        <v>41.860452589997486</v>
      </c>
      <c r="W118" s="22">
        <f t="shared" si="23"/>
        <v>124.57670690783253</v>
      </c>
      <c r="X118" s="17" t="str">
        <f t="shared" si="26"/>
        <v>verificato</v>
      </c>
    </row>
    <row r="119" spans="1:24" ht="15.75" x14ac:dyDescent="0.25">
      <c r="A119" s="5" t="s">
        <v>111</v>
      </c>
      <c r="B119" s="5" t="s">
        <v>107</v>
      </c>
      <c r="C119" s="5" t="s">
        <v>95</v>
      </c>
      <c r="D119" s="5" t="s">
        <v>101</v>
      </c>
      <c r="E119" s="96">
        <v>-673.69440000000009</v>
      </c>
      <c r="F119" s="96">
        <v>-15.720800000000001</v>
      </c>
      <c r="G119" s="96">
        <v>-27.275200000000002</v>
      </c>
      <c r="H119" s="96">
        <v>-30.5488</v>
      </c>
      <c r="I119" s="96">
        <v>-24.006160000000001</v>
      </c>
      <c r="J119" s="96">
        <v>-138.03623999999999</v>
      </c>
      <c r="K119" s="29">
        <f>VLOOKUP(B119,'Caratteristiche Maschi'!$A$4:$C$27,2,)</f>
        <v>0.8</v>
      </c>
      <c r="L119" s="30">
        <f>VLOOKUP(B119,'Caratteristiche Maschi'!$A$4:$C$27,3,)</f>
        <v>3.72</v>
      </c>
      <c r="M119" s="16">
        <f t="shared" si="19"/>
        <v>-226.3758064516129</v>
      </c>
      <c r="N119" s="22">
        <f>((MAXA(K119:L119)^2*MINA(K119:L119))*ABS(M119)/2)*(1-ABS(M119)/(0.85*'Caratteristiche Materiale'!$N$4))</f>
        <v>680.97392275038669</v>
      </c>
      <c r="O119" s="17" t="str">
        <f t="shared" si="24"/>
        <v>verificato</v>
      </c>
      <c r="P119" s="20">
        <f>ABS(M119)/(0.85*'Caratteristiche Materiale'!$N$4)</f>
        <v>0.4565562483057739</v>
      </c>
      <c r="Q119" s="21">
        <f t="shared" si="20"/>
        <v>0.74433792131619125</v>
      </c>
      <c r="R119" s="22">
        <f>0.85*'Caratteristiche Materiale'!$N$4*min!P119*(MINA(min!K119:L119))^2*MAXA(min!K119:L119)*(0.5-min!P119/2)</f>
        <v>146.44600489255629</v>
      </c>
      <c r="S119" s="17" t="str">
        <f t="shared" si="25"/>
        <v>verificato</v>
      </c>
      <c r="T119" s="16">
        <f t="shared" si="21"/>
        <v>5.2825268817204298</v>
      </c>
      <c r="U119" s="22">
        <f t="shared" si="22"/>
        <v>9.1650537634408593</v>
      </c>
      <c r="V119" s="22">
        <f>'Caratteristiche Materiale'!$N$5*(1+ABS(min!M119)/(1.5*'Caratteristiche Materiale'!$N$5))^0.5</f>
        <v>41.860452589997486</v>
      </c>
      <c r="W119" s="22">
        <f t="shared" si="23"/>
        <v>124.57670690783253</v>
      </c>
      <c r="X119" s="17" t="str">
        <f t="shared" si="26"/>
        <v>verificato</v>
      </c>
    </row>
    <row r="120" spans="1:24" ht="15.75" x14ac:dyDescent="0.25">
      <c r="A120" s="5" t="s">
        <v>111</v>
      </c>
      <c r="B120" s="5" t="s">
        <v>107</v>
      </c>
      <c r="C120" s="5" t="s">
        <v>96</v>
      </c>
      <c r="D120" s="5" t="s">
        <v>101</v>
      </c>
      <c r="E120" s="96">
        <v>-673.69440000000009</v>
      </c>
      <c r="F120" s="96">
        <v>-15.720800000000001</v>
      </c>
      <c r="G120" s="96">
        <v>-27.275200000000002</v>
      </c>
      <c r="H120" s="96">
        <v>-30.5488</v>
      </c>
      <c r="I120" s="96">
        <v>-24.006160000000001</v>
      </c>
      <c r="J120" s="96">
        <v>-138.03623999999999</v>
      </c>
      <c r="K120" s="29">
        <f>VLOOKUP(B120,'Caratteristiche Maschi'!$A$4:$C$27,2,)</f>
        <v>0.8</v>
      </c>
      <c r="L120" s="30">
        <f>VLOOKUP(B120,'Caratteristiche Maschi'!$A$4:$C$27,3,)</f>
        <v>3.72</v>
      </c>
      <c r="M120" s="16">
        <f t="shared" si="19"/>
        <v>-226.3758064516129</v>
      </c>
      <c r="N120" s="22">
        <f>((MAXA(K120:L120)^2*MINA(K120:L120))*ABS(M120)/2)*(1-ABS(M120)/(0.85*'Caratteristiche Materiale'!$N$4))</f>
        <v>680.97392275038669</v>
      </c>
      <c r="O120" s="17" t="str">
        <f t="shared" si="24"/>
        <v>verificato</v>
      </c>
      <c r="P120" s="20">
        <f>ABS(M120)/(0.85*'Caratteristiche Materiale'!$N$4)</f>
        <v>0.4565562483057739</v>
      </c>
      <c r="Q120" s="21">
        <f t="shared" si="20"/>
        <v>0.74433792131619125</v>
      </c>
      <c r="R120" s="22">
        <f>0.85*'Caratteristiche Materiale'!$N$4*min!P120*(MINA(min!K120:L120))^2*MAXA(min!K120:L120)*(0.5-min!P120/2)</f>
        <v>146.44600489255629</v>
      </c>
      <c r="S120" s="17" t="str">
        <f t="shared" si="25"/>
        <v>verificato</v>
      </c>
      <c r="T120" s="16">
        <f t="shared" si="21"/>
        <v>5.2825268817204298</v>
      </c>
      <c r="U120" s="22">
        <f t="shared" si="22"/>
        <v>9.1650537634408593</v>
      </c>
      <c r="V120" s="22">
        <f>'Caratteristiche Materiale'!$N$5*(1+ABS(min!M120)/(1.5*'Caratteristiche Materiale'!$N$5))^0.5</f>
        <v>41.860452589997486</v>
      </c>
      <c r="W120" s="22">
        <f t="shared" si="23"/>
        <v>124.57670690783253</v>
      </c>
      <c r="X120" s="17" t="str">
        <f t="shared" si="26"/>
        <v>verificato</v>
      </c>
    </row>
    <row r="121" spans="1:24" ht="15.75" x14ac:dyDescent="0.25">
      <c r="A121" s="5" t="s">
        <v>111</v>
      </c>
      <c r="B121" s="5" t="s">
        <v>107</v>
      </c>
      <c r="C121" s="5" t="s">
        <v>97</v>
      </c>
      <c r="D121" s="5" t="s">
        <v>101</v>
      </c>
      <c r="E121" s="96">
        <v>-665.58320000000003</v>
      </c>
      <c r="F121" s="96">
        <v>-37.4968</v>
      </c>
      <c r="G121" s="96">
        <v>-41.623200000000004</v>
      </c>
      <c r="H121" s="96">
        <v>-63.049680000000002</v>
      </c>
      <c r="I121" s="96">
        <v>-35.161760000000001</v>
      </c>
      <c r="J121" s="96">
        <v>-171.98304000000002</v>
      </c>
      <c r="K121" s="29">
        <f>VLOOKUP(B121,'Caratteristiche Maschi'!$A$4:$C$27,2,)</f>
        <v>0.8</v>
      </c>
      <c r="L121" s="30">
        <f>VLOOKUP(B121,'Caratteristiche Maschi'!$A$4:$C$27,3,)</f>
        <v>3.72</v>
      </c>
      <c r="M121" s="16">
        <f t="shared" si="19"/>
        <v>-223.65026881720428</v>
      </c>
      <c r="N121" s="22">
        <f>((MAXA(K121:L121)^2*MINA(K121:L121))*ABS(M121)/2)*(1-ABS(M121)/(0.85*'Caratteristiche Materiale'!$N$4))</f>
        <v>679.58013503919335</v>
      </c>
      <c r="O121" s="17" t="str">
        <f t="shared" si="24"/>
        <v>verificato</v>
      </c>
      <c r="P121" s="20">
        <f>ABS(M121)/(0.85*'Caratteristiche Materiale'!$N$4)</f>
        <v>0.45105936568175647</v>
      </c>
      <c r="Q121" s="21">
        <f t="shared" si="20"/>
        <v>0.74281444293758381</v>
      </c>
      <c r="R121" s="22">
        <f>0.85*'Caratteristiche Materiale'!$N$4*min!P121*(MINA(min!K121:L121))^2*MAXA(min!K121:L121)*(0.5-min!P121/2)</f>
        <v>146.14626559982653</v>
      </c>
      <c r="S121" s="17" t="str">
        <f t="shared" si="25"/>
        <v>verificato</v>
      </c>
      <c r="T121" s="16">
        <f t="shared" si="21"/>
        <v>12.599731182795697</v>
      </c>
      <c r="U121" s="22">
        <f t="shared" si="22"/>
        <v>13.986290322580645</v>
      </c>
      <c r="V121" s="22">
        <f>'Caratteristiche Materiale'!$N$5*(1+ABS(min!M121)/(1.5*'Caratteristiche Materiale'!$N$5))^0.5</f>
        <v>41.624668798306345</v>
      </c>
      <c r="W121" s="22">
        <f t="shared" si="23"/>
        <v>123.87501434375969</v>
      </c>
      <c r="X121" s="17" t="str">
        <f t="shared" si="26"/>
        <v>verificato</v>
      </c>
    </row>
    <row r="122" spans="1:24" ht="15.75" x14ac:dyDescent="0.25">
      <c r="A122" s="5" t="s">
        <v>111</v>
      </c>
      <c r="B122" s="5" t="s">
        <v>107</v>
      </c>
      <c r="C122" s="5" t="s">
        <v>98</v>
      </c>
      <c r="D122" s="5" t="s">
        <v>101</v>
      </c>
      <c r="E122" s="96">
        <v>-665.58320000000003</v>
      </c>
      <c r="F122" s="96">
        <v>-37.4968</v>
      </c>
      <c r="G122" s="96">
        <v>-41.623200000000004</v>
      </c>
      <c r="H122" s="96">
        <v>-63.049680000000002</v>
      </c>
      <c r="I122" s="96">
        <v>-35.161760000000001</v>
      </c>
      <c r="J122" s="96">
        <v>-171.98304000000002</v>
      </c>
      <c r="K122" s="29">
        <f>VLOOKUP(B122,'Caratteristiche Maschi'!$A$4:$C$27,2,)</f>
        <v>0.8</v>
      </c>
      <c r="L122" s="30">
        <f>VLOOKUP(B122,'Caratteristiche Maschi'!$A$4:$C$27,3,)</f>
        <v>3.72</v>
      </c>
      <c r="M122" s="16">
        <f t="shared" si="19"/>
        <v>-223.65026881720428</v>
      </c>
      <c r="N122" s="22">
        <f>((MAXA(K122:L122)^2*MINA(K122:L122))*ABS(M122)/2)*(1-ABS(M122)/(0.85*'Caratteristiche Materiale'!$N$4))</f>
        <v>679.58013503919335</v>
      </c>
      <c r="O122" s="17" t="str">
        <f t="shared" si="24"/>
        <v>verificato</v>
      </c>
      <c r="P122" s="20">
        <f>ABS(M122)/(0.85*'Caratteristiche Materiale'!$N$4)</f>
        <v>0.45105936568175647</v>
      </c>
      <c r="Q122" s="21">
        <f t="shared" si="20"/>
        <v>0.74281444293758381</v>
      </c>
      <c r="R122" s="22">
        <f>0.85*'Caratteristiche Materiale'!$N$4*min!P122*(MINA(min!K122:L122))^2*MAXA(min!K122:L122)*(0.5-min!P122/2)</f>
        <v>146.14626559982653</v>
      </c>
      <c r="S122" s="17" t="str">
        <f t="shared" si="25"/>
        <v>verificato</v>
      </c>
      <c r="T122" s="16">
        <f t="shared" si="21"/>
        <v>12.599731182795697</v>
      </c>
      <c r="U122" s="22">
        <f t="shared" si="22"/>
        <v>13.986290322580645</v>
      </c>
      <c r="V122" s="22">
        <f>'Caratteristiche Materiale'!$N$5*(1+ABS(min!M122)/(1.5*'Caratteristiche Materiale'!$N$5))^0.5</f>
        <v>41.624668798306345</v>
      </c>
      <c r="W122" s="22">
        <f t="shared" si="23"/>
        <v>123.87501434375969</v>
      </c>
      <c r="X122" s="17" t="str">
        <f t="shared" si="26"/>
        <v>verificato</v>
      </c>
    </row>
    <row r="123" spans="1:24" ht="15.75" x14ac:dyDescent="0.25">
      <c r="A123" s="5" t="s">
        <v>111</v>
      </c>
      <c r="B123" s="5" t="s">
        <v>107</v>
      </c>
      <c r="C123" s="5" t="s">
        <v>99</v>
      </c>
      <c r="D123" s="5" t="s">
        <v>101</v>
      </c>
      <c r="E123" s="96">
        <v>-665.58320000000003</v>
      </c>
      <c r="F123" s="96">
        <v>-37.4968</v>
      </c>
      <c r="G123" s="96">
        <v>-41.623200000000004</v>
      </c>
      <c r="H123" s="96">
        <v>-63.049680000000002</v>
      </c>
      <c r="I123" s="96">
        <v>-35.161760000000001</v>
      </c>
      <c r="J123" s="96">
        <v>-171.98304000000002</v>
      </c>
      <c r="K123" s="29">
        <f>VLOOKUP(B123,'Caratteristiche Maschi'!$A$4:$C$27,2,)</f>
        <v>0.8</v>
      </c>
      <c r="L123" s="30">
        <f>VLOOKUP(B123,'Caratteristiche Maschi'!$A$4:$C$27,3,)</f>
        <v>3.72</v>
      </c>
      <c r="M123" s="16">
        <f t="shared" si="19"/>
        <v>-223.65026881720428</v>
      </c>
      <c r="N123" s="22">
        <f>((MAXA(K123:L123)^2*MINA(K123:L123))*ABS(M123)/2)*(1-ABS(M123)/(0.85*'Caratteristiche Materiale'!$N$4))</f>
        <v>679.58013503919335</v>
      </c>
      <c r="O123" s="17" t="str">
        <f t="shared" si="24"/>
        <v>verificato</v>
      </c>
      <c r="P123" s="20">
        <f>ABS(M123)/(0.85*'Caratteristiche Materiale'!$N$4)</f>
        <v>0.45105936568175647</v>
      </c>
      <c r="Q123" s="21">
        <f t="shared" si="20"/>
        <v>0.74281444293758381</v>
      </c>
      <c r="R123" s="22">
        <f>0.85*'Caratteristiche Materiale'!$N$4*min!P123*(MINA(min!K123:L123))^2*MAXA(min!K123:L123)*(0.5-min!P123/2)</f>
        <v>146.14626559982653</v>
      </c>
      <c r="S123" s="17" t="str">
        <f t="shared" si="25"/>
        <v>verificato</v>
      </c>
      <c r="T123" s="16">
        <f t="shared" si="21"/>
        <v>12.599731182795697</v>
      </c>
      <c r="U123" s="22">
        <f t="shared" si="22"/>
        <v>13.986290322580645</v>
      </c>
      <c r="V123" s="22">
        <f>'Caratteristiche Materiale'!$N$5*(1+ABS(min!M123)/(1.5*'Caratteristiche Materiale'!$N$5))^0.5</f>
        <v>41.624668798306345</v>
      </c>
      <c r="W123" s="22">
        <f t="shared" si="23"/>
        <v>123.87501434375969</v>
      </c>
      <c r="X123" s="17" t="str">
        <f t="shared" si="26"/>
        <v>verificato</v>
      </c>
    </row>
    <row r="124" spans="1:24" ht="15.75" x14ac:dyDescent="0.25">
      <c r="A124" s="5" t="s">
        <v>111</v>
      </c>
      <c r="B124" s="5" t="s">
        <v>21</v>
      </c>
      <c r="C124" s="5" t="s">
        <v>92</v>
      </c>
      <c r="D124" s="5" t="s">
        <v>101</v>
      </c>
      <c r="E124" s="96">
        <v>-199.93680000000001</v>
      </c>
      <c r="F124" s="96">
        <v>-34.075200000000002</v>
      </c>
      <c r="G124" s="96">
        <v>-4.0832000000000006</v>
      </c>
      <c r="H124" s="96">
        <v>-4.0215200000000006</v>
      </c>
      <c r="I124" s="96">
        <v>-1.0403200000000001</v>
      </c>
      <c r="J124" s="96">
        <v>-23.130320000000001</v>
      </c>
      <c r="K124" s="29">
        <f>VLOOKUP(B124,'Caratteristiche Maschi'!$A$4:$C$27,2,)</f>
        <v>0.8</v>
      </c>
      <c r="L124" s="30">
        <f>VLOOKUP(B124,'Caratteristiche Maschi'!$A$4:$C$27,3,)</f>
        <v>1.26</v>
      </c>
      <c r="M124" s="16">
        <f t="shared" si="19"/>
        <v>-198.35</v>
      </c>
      <c r="N124" s="22">
        <f>((MAXA(K124:L124)^2*MINA(K124:L124))*ABS(M124)/2)*(1-ABS(M124)/(0.85*'Caratteristiche Materiale'!$N$4))</f>
        <v>75.571876444235301</v>
      </c>
      <c r="O124" s="17" t="str">
        <f t="shared" si="24"/>
        <v>verificato</v>
      </c>
      <c r="P124" s="20">
        <f>ABS(M124)/(0.85*'Caratteristiche Materiale'!$N$4)</f>
        <v>0.40003361344537813</v>
      </c>
      <c r="Q124" s="21">
        <f t="shared" si="20"/>
        <v>0.72002016467763574</v>
      </c>
      <c r="R124" s="22">
        <f>0.85*'Caratteristiche Materiale'!$N$4*min!P124*(MINA(min!K124:L124))^2*MAXA(min!K124:L124)*(0.5-min!P124/2)</f>
        <v>47.982143774117652</v>
      </c>
      <c r="S124" s="17" t="str">
        <f t="shared" si="25"/>
        <v>verificato</v>
      </c>
      <c r="T124" s="16">
        <f t="shared" si="21"/>
        <v>33.804761904761904</v>
      </c>
      <c r="U124" s="22">
        <f t="shared" si="22"/>
        <v>4.0507936507936515</v>
      </c>
      <c r="V124" s="22">
        <f>'Caratteristiche Materiale'!$N$5*(1+ABS(min!M124)/(1.5*'Caratteristiche Materiale'!$N$5))^0.5</f>
        <v>39.368628232247175</v>
      </c>
      <c r="W124" s="22">
        <f t="shared" si="23"/>
        <v>39.683577258105153</v>
      </c>
      <c r="X124" s="17" t="str">
        <f t="shared" si="26"/>
        <v>verificato</v>
      </c>
    </row>
    <row r="125" spans="1:24" ht="15.75" x14ac:dyDescent="0.25">
      <c r="A125" s="5" t="s">
        <v>111</v>
      </c>
      <c r="B125" s="5" t="s">
        <v>21</v>
      </c>
      <c r="C125" s="5" t="s">
        <v>93</v>
      </c>
      <c r="D125" s="5" t="s">
        <v>101</v>
      </c>
      <c r="E125" s="96">
        <v>-203.44640000000001</v>
      </c>
      <c r="F125" s="96">
        <v>-23.936000000000003</v>
      </c>
      <c r="G125" s="96">
        <v>-6.3632</v>
      </c>
      <c r="H125" s="96">
        <v>-6.0987200000000001</v>
      </c>
      <c r="I125" s="96">
        <v>-1.1771200000000002</v>
      </c>
      <c r="J125" s="96">
        <v>-15.293600000000001</v>
      </c>
      <c r="K125" s="29">
        <f>VLOOKUP(B125,'Caratteristiche Maschi'!$A$4:$C$27,2,)</f>
        <v>0.8</v>
      </c>
      <c r="L125" s="30">
        <f>VLOOKUP(B125,'Caratteristiche Maschi'!$A$4:$C$27,3,)</f>
        <v>1.26</v>
      </c>
      <c r="M125" s="16">
        <f t="shared" si="19"/>
        <v>-201.83174603174604</v>
      </c>
      <c r="N125" s="22">
        <f>((MAXA(K125:L125)^2*MINA(K125:L125))*ABS(M125)/2)*(1-ABS(M125)/(0.85*'Caratteristiche Materiale'!$N$4))</f>
        <v>75.998411403831952</v>
      </c>
      <c r="O125" s="17" t="str">
        <f t="shared" si="24"/>
        <v>verificato</v>
      </c>
      <c r="P125" s="20">
        <f>ABS(M125)/(0.85*'Caratteristiche Materiale'!$N$4)</f>
        <v>0.40705562224889952</v>
      </c>
      <c r="Q125" s="21">
        <f t="shared" si="20"/>
        <v>0.72408402793338233</v>
      </c>
      <c r="R125" s="22">
        <f>0.85*'Caratteristiche Materiale'!$N$4*min!P125*(MINA(min!K125:L125))^2*MAXA(min!K125:L125)*(0.5-min!P125/2)</f>
        <v>48.252959621480613</v>
      </c>
      <c r="S125" s="17" t="str">
        <f t="shared" si="25"/>
        <v>verificato</v>
      </c>
      <c r="T125" s="16">
        <f t="shared" si="21"/>
        <v>23.74603174603175</v>
      </c>
      <c r="U125" s="22">
        <f t="shared" si="22"/>
        <v>6.3126984126984125</v>
      </c>
      <c r="V125" s="22">
        <f>'Caratteristiche Materiale'!$N$5*(1+ABS(min!M125)/(1.5*'Caratteristiche Materiale'!$N$5))^0.5</f>
        <v>39.686708511181664</v>
      </c>
      <c r="W125" s="22">
        <f t="shared" si="23"/>
        <v>40.004202179271118</v>
      </c>
      <c r="X125" s="17" t="str">
        <f t="shared" si="26"/>
        <v>verificato</v>
      </c>
    </row>
    <row r="126" spans="1:24" ht="15.75" x14ac:dyDescent="0.25">
      <c r="A126" s="5" t="s">
        <v>111</v>
      </c>
      <c r="B126" s="5" t="s">
        <v>21</v>
      </c>
      <c r="C126" s="5" t="s">
        <v>94</v>
      </c>
      <c r="D126" s="5" t="s">
        <v>101</v>
      </c>
      <c r="E126" s="96">
        <v>-199.93680000000001</v>
      </c>
      <c r="F126" s="96">
        <v>-34.075200000000002</v>
      </c>
      <c r="G126" s="96">
        <v>-4.0832000000000006</v>
      </c>
      <c r="H126" s="96">
        <v>-4.0215200000000006</v>
      </c>
      <c r="I126" s="96">
        <v>-1.0403200000000001</v>
      </c>
      <c r="J126" s="96">
        <v>-23.130320000000001</v>
      </c>
      <c r="K126" s="29">
        <f>VLOOKUP(B126,'Caratteristiche Maschi'!$A$4:$C$27,2,)</f>
        <v>0.8</v>
      </c>
      <c r="L126" s="30">
        <f>VLOOKUP(B126,'Caratteristiche Maschi'!$A$4:$C$27,3,)</f>
        <v>1.26</v>
      </c>
      <c r="M126" s="16">
        <f t="shared" si="19"/>
        <v>-198.35</v>
      </c>
      <c r="N126" s="22">
        <f>((MAXA(K126:L126)^2*MINA(K126:L126))*ABS(M126)/2)*(1-ABS(M126)/(0.85*'Caratteristiche Materiale'!$N$4))</f>
        <v>75.571876444235301</v>
      </c>
      <c r="O126" s="17" t="str">
        <f t="shared" si="24"/>
        <v>verificato</v>
      </c>
      <c r="P126" s="20">
        <f>ABS(M126)/(0.85*'Caratteristiche Materiale'!$N$4)</f>
        <v>0.40003361344537813</v>
      </c>
      <c r="Q126" s="21">
        <f t="shared" si="20"/>
        <v>0.72002016467763574</v>
      </c>
      <c r="R126" s="22">
        <f>0.85*'Caratteristiche Materiale'!$N$4*min!P126*(MINA(min!K126:L126))^2*MAXA(min!K126:L126)*(0.5-min!P126/2)</f>
        <v>47.982143774117652</v>
      </c>
      <c r="S126" s="17" t="str">
        <f t="shared" si="25"/>
        <v>verificato</v>
      </c>
      <c r="T126" s="16">
        <f t="shared" si="21"/>
        <v>33.804761904761904</v>
      </c>
      <c r="U126" s="22">
        <f t="shared" si="22"/>
        <v>4.0507936507936515</v>
      </c>
      <c r="V126" s="22">
        <f>'Caratteristiche Materiale'!$N$5*(1+ABS(min!M126)/(1.5*'Caratteristiche Materiale'!$N$5))^0.5</f>
        <v>39.368628232247175</v>
      </c>
      <c r="W126" s="22">
        <f t="shared" si="23"/>
        <v>39.683577258105153</v>
      </c>
      <c r="X126" s="17" t="str">
        <f t="shared" si="26"/>
        <v>verificato</v>
      </c>
    </row>
    <row r="127" spans="1:24" ht="15.75" x14ac:dyDescent="0.25">
      <c r="A127" s="5" t="s">
        <v>111</v>
      </c>
      <c r="B127" s="5" t="s">
        <v>21</v>
      </c>
      <c r="C127" s="5" t="s">
        <v>95</v>
      </c>
      <c r="D127" s="5" t="s">
        <v>101</v>
      </c>
      <c r="E127" s="96">
        <v>-199.93680000000001</v>
      </c>
      <c r="F127" s="96">
        <v>-34.075200000000002</v>
      </c>
      <c r="G127" s="96">
        <v>-4.0832000000000006</v>
      </c>
      <c r="H127" s="96">
        <v>-4.0215200000000006</v>
      </c>
      <c r="I127" s="96">
        <v>-1.0403200000000001</v>
      </c>
      <c r="J127" s="96">
        <v>-23.130320000000001</v>
      </c>
      <c r="K127" s="29">
        <f>VLOOKUP(B127,'Caratteristiche Maschi'!$A$4:$C$27,2,)</f>
        <v>0.8</v>
      </c>
      <c r="L127" s="30">
        <f>VLOOKUP(B127,'Caratteristiche Maschi'!$A$4:$C$27,3,)</f>
        <v>1.26</v>
      </c>
      <c r="M127" s="16">
        <f t="shared" si="19"/>
        <v>-198.35</v>
      </c>
      <c r="N127" s="22">
        <f>((MAXA(K127:L127)^2*MINA(K127:L127))*ABS(M127)/2)*(1-ABS(M127)/(0.85*'Caratteristiche Materiale'!$N$4))</f>
        <v>75.571876444235301</v>
      </c>
      <c r="O127" s="17" t="str">
        <f t="shared" si="24"/>
        <v>verificato</v>
      </c>
      <c r="P127" s="20">
        <f>ABS(M127)/(0.85*'Caratteristiche Materiale'!$N$4)</f>
        <v>0.40003361344537813</v>
      </c>
      <c r="Q127" s="21">
        <f t="shared" si="20"/>
        <v>0.72002016467763574</v>
      </c>
      <c r="R127" s="22">
        <f>0.85*'Caratteristiche Materiale'!$N$4*min!P127*(MINA(min!K127:L127))^2*MAXA(min!K127:L127)*(0.5-min!P127/2)</f>
        <v>47.982143774117652</v>
      </c>
      <c r="S127" s="17" t="str">
        <f t="shared" si="25"/>
        <v>verificato</v>
      </c>
      <c r="T127" s="16">
        <f t="shared" si="21"/>
        <v>33.804761904761904</v>
      </c>
      <c r="U127" s="22">
        <f t="shared" si="22"/>
        <v>4.0507936507936515</v>
      </c>
      <c r="V127" s="22">
        <f>'Caratteristiche Materiale'!$N$5*(1+ABS(min!M127)/(1.5*'Caratteristiche Materiale'!$N$5))^0.5</f>
        <v>39.368628232247175</v>
      </c>
      <c r="W127" s="22">
        <f t="shared" si="23"/>
        <v>39.683577258105153</v>
      </c>
      <c r="X127" s="17" t="str">
        <f t="shared" si="26"/>
        <v>verificato</v>
      </c>
    </row>
    <row r="128" spans="1:24" ht="15.75" x14ac:dyDescent="0.25">
      <c r="A128" s="5" t="s">
        <v>111</v>
      </c>
      <c r="B128" s="5" t="s">
        <v>21</v>
      </c>
      <c r="C128" s="5" t="s">
        <v>96</v>
      </c>
      <c r="D128" s="5" t="s">
        <v>101</v>
      </c>
      <c r="E128" s="96">
        <v>-199.93680000000001</v>
      </c>
      <c r="F128" s="96">
        <v>-34.075200000000002</v>
      </c>
      <c r="G128" s="96">
        <v>-4.0832000000000006</v>
      </c>
      <c r="H128" s="96">
        <v>-4.0215200000000006</v>
      </c>
      <c r="I128" s="96">
        <v>-1.0403200000000001</v>
      </c>
      <c r="J128" s="96">
        <v>-23.130320000000001</v>
      </c>
      <c r="K128" s="29">
        <f>VLOOKUP(B128,'Caratteristiche Maschi'!$A$4:$C$27,2,)</f>
        <v>0.8</v>
      </c>
      <c r="L128" s="30">
        <f>VLOOKUP(B128,'Caratteristiche Maschi'!$A$4:$C$27,3,)</f>
        <v>1.26</v>
      </c>
      <c r="M128" s="16">
        <f t="shared" si="19"/>
        <v>-198.35</v>
      </c>
      <c r="N128" s="22">
        <f>((MAXA(K128:L128)^2*MINA(K128:L128))*ABS(M128)/2)*(1-ABS(M128)/(0.85*'Caratteristiche Materiale'!$N$4))</f>
        <v>75.571876444235301</v>
      </c>
      <c r="O128" s="17" t="str">
        <f t="shared" si="24"/>
        <v>verificato</v>
      </c>
      <c r="P128" s="20">
        <f>ABS(M128)/(0.85*'Caratteristiche Materiale'!$N$4)</f>
        <v>0.40003361344537813</v>
      </c>
      <c r="Q128" s="21">
        <f t="shared" si="20"/>
        <v>0.72002016467763574</v>
      </c>
      <c r="R128" s="22">
        <f>0.85*'Caratteristiche Materiale'!$N$4*min!P128*(MINA(min!K128:L128))^2*MAXA(min!K128:L128)*(0.5-min!P128/2)</f>
        <v>47.982143774117652</v>
      </c>
      <c r="S128" s="17" t="str">
        <f t="shared" si="25"/>
        <v>verificato</v>
      </c>
      <c r="T128" s="16">
        <f t="shared" si="21"/>
        <v>33.804761904761904</v>
      </c>
      <c r="U128" s="22">
        <f t="shared" si="22"/>
        <v>4.0507936507936515</v>
      </c>
      <c r="V128" s="22">
        <f>'Caratteristiche Materiale'!$N$5*(1+ABS(min!M128)/(1.5*'Caratteristiche Materiale'!$N$5))^0.5</f>
        <v>39.368628232247175</v>
      </c>
      <c r="W128" s="22">
        <f t="shared" si="23"/>
        <v>39.683577258105153</v>
      </c>
      <c r="X128" s="17" t="str">
        <f t="shared" si="26"/>
        <v>verificato</v>
      </c>
    </row>
    <row r="129" spans="1:24" ht="15.75" x14ac:dyDescent="0.25">
      <c r="A129" s="5" t="s">
        <v>111</v>
      </c>
      <c r="B129" s="5" t="s">
        <v>21</v>
      </c>
      <c r="C129" s="5" t="s">
        <v>97</v>
      </c>
      <c r="D129" s="5" t="s">
        <v>101</v>
      </c>
      <c r="E129" s="96">
        <v>-203.44640000000001</v>
      </c>
      <c r="F129" s="96">
        <v>-23.936000000000003</v>
      </c>
      <c r="G129" s="96">
        <v>-6.3632</v>
      </c>
      <c r="H129" s="96">
        <v>-6.0987200000000001</v>
      </c>
      <c r="I129" s="96">
        <v>-1.1771200000000002</v>
      </c>
      <c r="J129" s="96">
        <v>-15.293600000000001</v>
      </c>
      <c r="K129" s="29">
        <f>VLOOKUP(B129,'Caratteristiche Maschi'!$A$4:$C$27,2,)</f>
        <v>0.8</v>
      </c>
      <c r="L129" s="30">
        <f>VLOOKUP(B129,'Caratteristiche Maschi'!$A$4:$C$27,3,)</f>
        <v>1.26</v>
      </c>
      <c r="M129" s="16">
        <f t="shared" si="19"/>
        <v>-201.83174603174604</v>
      </c>
      <c r="N129" s="22">
        <f>((MAXA(K129:L129)^2*MINA(K129:L129))*ABS(M129)/2)*(1-ABS(M129)/(0.85*'Caratteristiche Materiale'!$N$4))</f>
        <v>75.998411403831952</v>
      </c>
      <c r="O129" s="17" t="str">
        <f t="shared" si="24"/>
        <v>verificato</v>
      </c>
      <c r="P129" s="20">
        <f>ABS(M129)/(0.85*'Caratteristiche Materiale'!$N$4)</f>
        <v>0.40705562224889952</v>
      </c>
      <c r="Q129" s="21">
        <f t="shared" si="20"/>
        <v>0.72408402793338233</v>
      </c>
      <c r="R129" s="22">
        <f>0.85*'Caratteristiche Materiale'!$N$4*min!P129*(MINA(min!K129:L129))^2*MAXA(min!K129:L129)*(0.5-min!P129/2)</f>
        <v>48.252959621480613</v>
      </c>
      <c r="S129" s="17" t="str">
        <f t="shared" si="25"/>
        <v>verificato</v>
      </c>
      <c r="T129" s="16">
        <f t="shared" si="21"/>
        <v>23.74603174603175</v>
      </c>
      <c r="U129" s="22">
        <f t="shared" si="22"/>
        <v>6.3126984126984125</v>
      </c>
      <c r="V129" s="22">
        <f>'Caratteristiche Materiale'!$N$5*(1+ABS(min!M129)/(1.5*'Caratteristiche Materiale'!$N$5))^0.5</f>
        <v>39.686708511181664</v>
      </c>
      <c r="W129" s="22">
        <f t="shared" si="23"/>
        <v>40.004202179271118</v>
      </c>
      <c r="X129" s="17" t="str">
        <f t="shared" si="26"/>
        <v>verificato</v>
      </c>
    </row>
    <row r="130" spans="1:24" ht="15.75" x14ac:dyDescent="0.25">
      <c r="A130" s="5" t="s">
        <v>111</v>
      </c>
      <c r="B130" s="5" t="s">
        <v>21</v>
      </c>
      <c r="C130" s="5" t="s">
        <v>98</v>
      </c>
      <c r="D130" s="5" t="s">
        <v>101</v>
      </c>
      <c r="E130" s="96">
        <v>-203.44640000000001</v>
      </c>
      <c r="F130" s="96">
        <v>-23.936000000000003</v>
      </c>
      <c r="G130" s="96">
        <v>-6.3632</v>
      </c>
      <c r="H130" s="96">
        <v>-6.0987200000000001</v>
      </c>
      <c r="I130" s="96">
        <v>-1.1771200000000002</v>
      </c>
      <c r="J130" s="96">
        <v>-15.293600000000001</v>
      </c>
      <c r="K130" s="29">
        <f>VLOOKUP(B130,'Caratteristiche Maschi'!$A$4:$C$27,2,)</f>
        <v>0.8</v>
      </c>
      <c r="L130" s="30">
        <f>VLOOKUP(B130,'Caratteristiche Maschi'!$A$4:$C$27,3,)</f>
        <v>1.26</v>
      </c>
      <c r="M130" s="16">
        <f t="shared" si="19"/>
        <v>-201.83174603174604</v>
      </c>
      <c r="N130" s="22">
        <f>((MAXA(K130:L130)^2*MINA(K130:L130))*ABS(M130)/2)*(1-ABS(M130)/(0.85*'Caratteristiche Materiale'!$N$4))</f>
        <v>75.998411403831952</v>
      </c>
      <c r="O130" s="17" t="str">
        <f t="shared" si="24"/>
        <v>verificato</v>
      </c>
      <c r="P130" s="20">
        <f>ABS(M130)/(0.85*'Caratteristiche Materiale'!$N$4)</f>
        <v>0.40705562224889952</v>
      </c>
      <c r="Q130" s="21">
        <f t="shared" si="20"/>
        <v>0.72408402793338233</v>
      </c>
      <c r="R130" s="22">
        <f>0.85*'Caratteristiche Materiale'!$N$4*min!P130*(MINA(min!K130:L130))^2*MAXA(min!K130:L130)*(0.5-min!P130/2)</f>
        <v>48.252959621480613</v>
      </c>
      <c r="S130" s="17" t="str">
        <f t="shared" si="25"/>
        <v>verificato</v>
      </c>
      <c r="T130" s="16">
        <f t="shared" si="21"/>
        <v>23.74603174603175</v>
      </c>
      <c r="U130" s="22">
        <f t="shared" si="22"/>
        <v>6.3126984126984125</v>
      </c>
      <c r="V130" s="22">
        <f>'Caratteristiche Materiale'!$N$5*(1+ABS(min!M130)/(1.5*'Caratteristiche Materiale'!$N$5))^0.5</f>
        <v>39.686708511181664</v>
      </c>
      <c r="W130" s="22">
        <f t="shared" si="23"/>
        <v>40.004202179271118</v>
      </c>
      <c r="X130" s="17" t="str">
        <f t="shared" si="26"/>
        <v>verificato</v>
      </c>
    </row>
    <row r="131" spans="1:24" ht="15.75" x14ac:dyDescent="0.25">
      <c r="A131" s="5" t="s">
        <v>111</v>
      </c>
      <c r="B131" s="5" t="s">
        <v>21</v>
      </c>
      <c r="C131" s="5" t="s">
        <v>99</v>
      </c>
      <c r="D131" s="5" t="s">
        <v>101</v>
      </c>
      <c r="E131" s="96">
        <v>-203.44640000000001</v>
      </c>
      <c r="F131" s="96">
        <v>-23.936000000000003</v>
      </c>
      <c r="G131" s="96">
        <v>-6.3632</v>
      </c>
      <c r="H131" s="96">
        <v>-6.0987200000000001</v>
      </c>
      <c r="I131" s="96">
        <v>-1.1771200000000002</v>
      </c>
      <c r="J131" s="96">
        <v>-15.293600000000001</v>
      </c>
      <c r="K131" s="29">
        <f>VLOOKUP(B131,'Caratteristiche Maschi'!$A$4:$C$27,2,)</f>
        <v>0.8</v>
      </c>
      <c r="L131" s="30">
        <f>VLOOKUP(B131,'Caratteristiche Maschi'!$A$4:$C$27,3,)</f>
        <v>1.26</v>
      </c>
      <c r="M131" s="16">
        <f t="shared" si="19"/>
        <v>-201.83174603174604</v>
      </c>
      <c r="N131" s="22">
        <f>((MAXA(K131:L131)^2*MINA(K131:L131))*ABS(M131)/2)*(1-ABS(M131)/(0.85*'Caratteristiche Materiale'!$N$4))</f>
        <v>75.998411403831952</v>
      </c>
      <c r="O131" s="17" t="str">
        <f t="shared" si="24"/>
        <v>verificato</v>
      </c>
      <c r="P131" s="20">
        <f>ABS(M131)/(0.85*'Caratteristiche Materiale'!$N$4)</f>
        <v>0.40705562224889952</v>
      </c>
      <c r="Q131" s="21">
        <f t="shared" si="20"/>
        <v>0.72408402793338233</v>
      </c>
      <c r="R131" s="22">
        <f>0.85*'Caratteristiche Materiale'!$N$4*min!P131*(MINA(min!K131:L131))^2*MAXA(min!K131:L131)*(0.5-min!P131/2)</f>
        <v>48.252959621480613</v>
      </c>
      <c r="S131" s="17" t="str">
        <f t="shared" si="25"/>
        <v>verificato</v>
      </c>
      <c r="T131" s="16">
        <f t="shared" si="21"/>
        <v>23.74603174603175</v>
      </c>
      <c r="U131" s="22">
        <f t="shared" si="22"/>
        <v>6.3126984126984125</v>
      </c>
      <c r="V131" s="22">
        <f>'Caratteristiche Materiale'!$N$5*(1+ABS(min!M131)/(1.5*'Caratteristiche Materiale'!$N$5))^0.5</f>
        <v>39.686708511181664</v>
      </c>
      <c r="W131" s="22">
        <f t="shared" si="23"/>
        <v>40.004202179271118</v>
      </c>
      <c r="X131" s="17" t="str">
        <f t="shared" si="26"/>
        <v>verificato</v>
      </c>
    </row>
    <row r="132" spans="1:24" ht="15.75" x14ac:dyDescent="0.25">
      <c r="A132" s="5" t="s">
        <v>111</v>
      </c>
      <c r="B132" s="5" t="s">
        <v>23</v>
      </c>
      <c r="C132" s="5" t="s">
        <v>92</v>
      </c>
      <c r="D132" s="5" t="s">
        <v>101</v>
      </c>
      <c r="E132" s="96">
        <v>-381.21039999999999</v>
      </c>
      <c r="F132" s="96">
        <v>-43.012</v>
      </c>
      <c r="G132" s="96">
        <v>-15.089599999999999</v>
      </c>
      <c r="H132" s="96">
        <v>-21.707280000000001</v>
      </c>
      <c r="I132" s="96">
        <v>-20.938560000000003</v>
      </c>
      <c r="J132" s="96">
        <v>-153.59792000000002</v>
      </c>
      <c r="K132" s="29">
        <f>VLOOKUP(B132,'Caratteristiche Maschi'!$A$4:$C$27,2,)</f>
        <v>0.6</v>
      </c>
      <c r="L132" s="30">
        <f>VLOOKUP(B132,'Caratteristiche Maschi'!$A$4:$C$27,3,)</f>
        <v>4</v>
      </c>
      <c r="M132" s="16">
        <f t="shared" si="19"/>
        <v>-158.83766666666668</v>
      </c>
      <c r="N132" s="22">
        <f>((MAXA(K132:L132)^2*MINA(K132:L132))*ABS(M132)/2)*(1-ABS(M132)/(0.85*'Caratteristiche Materiale'!$N$4))</f>
        <v>518.18320492746227</v>
      </c>
      <c r="O132" s="17" t="str">
        <f t="shared" ref="O132:O163" si="27">IF(N132&gt;=ABS((IF(A132="Y",I132,J132))), "verificato", "NON VERIFICATO")</f>
        <v>verificato</v>
      </c>
      <c r="P132" s="20">
        <f>ABS(M132)/(0.85*'Caratteristiche Materiale'!$N$4)</f>
        <v>0.32034487394957983</v>
      </c>
      <c r="Q132" s="21">
        <f t="shared" si="20"/>
        <v>0.65317210705142303</v>
      </c>
      <c r="R132" s="22">
        <f>0.85*'Caratteristiche Materiale'!$N$4*min!P132*(MINA(min!K132:L132))^2*MAXA(min!K132:L132)*(0.5-min!P132/2)</f>
        <v>77.727480739119343</v>
      </c>
      <c r="S132" s="17" t="str">
        <f t="shared" ref="S132:S163" si="28">IF(R132&gt;=ABS((IF(A132="Y",J132,I132))), "verificato", "NON VERIFICATO")</f>
        <v>verificato</v>
      </c>
      <c r="T132" s="16">
        <f t="shared" si="21"/>
        <v>17.921666666666667</v>
      </c>
      <c r="U132" s="22">
        <f t="shared" si="22"/>
        <v>6.2873333333333328</v>
      </c>
      <c r="V132" s="22">
        <f>'Caratteristiche Materiale'!$N$5*(1+ABS(min!M132)/(1.5*'Caratteristiche Materiale'!$N$5))^0.5</f>
        <v>35.560118630806578</v>
      </c>
      <c r="W132" s="22">
        <f t="shared" si="23"/>
        <v>85.344284713935778</v>
      </c>
      <c r="X132" s="17" t="str">
        <f t="shared" ref="X132:X163" si="29">IF(W132&gt;=ABS((IF(A132="Y",G132,F132))), "verificato", "NON VERIFICATO")</f>
        <v>verificato</v>
      </c>
    </row>
    <row r="133" spans="1:24" ht="15.75" x14ac:dyDescent="0.25">
      <c r="A133" s="5" t="s">
        <v>111</v>
      </c>
      <c r="B133" s="5" t="s">
        <v>23</v>
      </c>
      <c r="C133" s="5" t="s">
        <v>93</v>
      </c>
      <c r="D133" s="5" t="s">
        <v>101</v>
      </c>
      <c r="E133" s="96">
        <v>-366.05439999999999</v>
      </c>
      <c r="F133" s="96">
        <v>-43.680000000000007</v>
      </c>
      <c r="G133" s="96">
        <v>-27.171199999999999</v>
      </c>
      <c r="H133" s="96">
        <v>-40.140800000000006</v>
      </c>
      <c r="I133" s="96">
        <v>-32.158720000000002</v>
      </c>
      <c r="J133" s="96">
        <v>-219.81848000000002</v>
      </c>
      <c r="K133" s="29">
        <f>VLOOKUP(B133,'Caratteristiche Maschi'!$A$4:$C$27,2,)</f>
        <v>0.6</v>
      </c>
      <c r="L133" s="30">
        <f>VLOOKUP(B133,'Caratteristiche Maschi'!$A$4:$C$27,3,)</f>
        <v>4</v>
      </c>
      <c r="M133" s="16">
        <f t="shared" si="19"/>
        <v>-152.52266666666668</v>
      </c>
      <c r="N133" s="22">
        <f>((MAXA(K133:L133)^2*MINA(K133:L133))*ABS(M133)/2)*(1-ABS(M133)/(0.85*'Caratteristiche Materiale'!$N$4))</f>
        <v>506.90573485821858</v>
      </c>
      <c r="O133" s="17" t="str">
        <f t="shared" si="27"/>
        <v>verificato</v>
      </c>
      <c r="P133" s="20">
        <f>ABS(M133)/(0.85*'Caratteristiche Materiale'!$N$4)</f>
        <v>0.30760873949579831</v>
      </c>
      <c r="Q133" s="21">
        <f t="shared" si="20"/>
        <v>0.6389568086448133</v>
      </c>
      <c r="R133" s="22">
        <f>0.85*'Caratteristiche Materiale'!$N$4*min!P133*(MINA(min!K133:L133))^2*MAXA(min!K133:L133)*(0.5-min!P133/2)</f>
        <v>76.035860228732787</v>
      </c>
      <c r="S133" s="17" t="str">
        <f t="shared" si="28"/>
        <v>verificato</v>
      </c>
      <c r="T133" s="16">
        <f t="shared" si="21"/>
        <v>18.200000000000003</v>
      </c>
      <c r="U133" s="22">
        <f t="shared" si="22"/>
        <v>11.321333333333333</v>
      </c>
      <c r="V133" s="22">
        <f>'Caratteristiche Materiale'!$N$5*(1+ABS(min!M133)/(1.5*'Caratteristiche Materiale'!$N$5))^0.5</f>
        <v>34.912944643838109</v>
      </c>
      <c r="W133" s="22">
        <f t="shared" si="23"/>
        <v>83.791067145211457</v>
      </c>
      <c r="X133" s="17" t="str">
        <f t="shared" si="29"/>
        <v>verificato</v>
      </c>
    </row>
    <row r="134" spans="1:24" ht="15.75" x14ac:dyDescent="0.25">
      <c r="A134" s="5" t="s">
        <v>111</v>
      </c>
      <c r="B134" s="5" t="s">
        <v>23</v>
      </c>
      <c r="C134" s="5" t="s">
        <v>94</v>
      </c>
      <c r="D134" s="5" t="s">
        <v>101</v>
      </c>
      <c r="E134" s="96">
        <v>-381.21039999999999</v>
      </c>
      <c r="F134" s="96">
        <v>-43.012</v>
      </c>
      <c r="G134" s="96">
        <v>-15.089599999999999</v>
      </c>
      <c r="H134" s="96">
        <v>-21.707280000000001</v>
      </c>
      <c r="I134" s="96">
        <v>-20.938560000000003</v>
      </c>
      <c r="J134" s="96">
        <v>-153.59792000000002</v>
      </c>
      <c r="K134" s="29">
        <f>VLOOKUP(B134,'Caratteristiche Maschi'!$A$4:$C$27,2,)</f>
        <v>0.6</v>
      </c>
      <c r="L134" s="30">
        <f>VLOOKUP(B134,'Caratteristiche Maschi'!$A$4:$C$27,3,)</f>
        <v>4</v>
      </c>
      <c r="M134" s="16">
        <f t="shared" ref="M134:M195" si="30">IF((E134/(K134*L134))&lt;=0,(E134/(K134*L134)),0)</f>
        <v>-158.83766666666668</v>
      </c>
      <c r="N134" s="22">
        <f>((MAXA(K134:L134)^2*MINA(K134:L134))*ABS(M134)/2)*(1-ABS(M134)/(0.85*'Caratteristiche Materiale'!$N$4))</f>
        <v>518.18320492746227</v>
      </c>
      <c r="O134" s="17" t="str">
        <f t="shared" si="27"/>
        <v>verificato</v>
      </c>
      <c r="P134" s="20">
        <f>ABS(M134)/(0.85*'Caratteristiche Materiale'!$N$4)</f>
        <v>0.32034487394957983</v>
      </c>
      <c r="Q134" s="21">
        <f t="shared" ref="Q134:Q195" si="31">3*P134*(1-P134)</f>
        <v>0.65317210705142303</v>
      </c>
      <c r="R134" s="22">
        <f>0.85*'Caratteristiche Materiale'!$N$4*min!P134*(MINA(min!K134:L134))^2*MAXA(min!K134:L134)*(0.5-min!P134/2)</f>
        <v>77.727480739119343</v>
      </c>
      <c r="S134" s="17" t="str">
        <f t="shared" si="28"/>
        <v>verificato</v>
      </c>
      <c r="T134" s="16">
        <f t="shared" ref="T134:T195" si="32">ABS(F134)/(K134*L134)</f>
        <v>17.921666666666667</v>
      </c>
      <c r="U134" s="22">
        <f t="shared" ref="U134:U195" si="33">ABS(G134)/(K134*L134)</f>
        <v>6.2873333333333328</v>
      </c>
      <c r="V134" s="22">
        <f>'Caratteristiche Materiale'!$N$5*(1+ABS(min!M134)/(1.5*'Caratteristiche Materiale'!$N$5))^0.5</f>
        <v>35.560118630806578</v>
      </c>
      <c r="W134" s="22">
        <f t="shared" ref="W134:W195" si="34">V134*K134*L134</f>
        <v>85.344284713935778</v>
      </c>
      <c r="X134" s="17" t="str">
        <f t="shared" si="29"/>
        <v>verificato</v>
      </c>
    </row>
    <row r="135" spans="1:24" ht="15.75" x14ac:dyDescent="0.25">
      <c r="A135" s="5" t="s">
        <v>111</v>
      </c>
      <c r="B135" s="5" t="s">
        <v>23</v>
      </c>
      <c r="C135" s="5" t="s">
        <v>95</v>
      </c>
      <c r="D135" s="5" t="s">
        <v>101</v>
      </c>
      <c r="E135" s="96">
        <v>-381.21039999999999</v>
      </c>
      <c r="F135" s="96">
        <v>-43.012</v>
      </c>
      <c r="G135" s="96">
        <v>-15.089599999999999</v>
      </c>
      <c r="H135" s="96">
        <v>-21.707280000000001</v>
      </c>
      <c r="I135" s="96">
        <v>-20.938560000000003</v>
      </c>
      <c r="J135" s="96">
        <v>-153.59792000000002</v>
      </c>
      <c r="K135" s="29">
        <f>VLOOKUP(B135,'Caratteristiche Maschi'!$A$4:$C$27,2,)</f>
        <v>0.6</v>
      </c>
      <c r="L135" s="30">
        <f>VLOOKUP(B135,'Caratteristiche Maschi'!$A$4:$C$27,3,)</f>
        <v>4</v>
      </c>
      <c r="M135" s="16">
        <f t="shared" si="30"/>
        <v>-158.83766666666668</v>
      </c>
      <c r="N135" s="22">
        <f>((MAXA(K135:L135)^2*MINA(K135:L135))*ABS(M135)/2)*(1-ABS(M135)/(0.85*'Caratteristiche Materiale'!$N$4))</f>
        <v>518.18320492746227</v>
      </c>
      <c r="O135" s="17" t="str">
        <f t="shared" si="27"/>
        <v>verificato</v>
      </c>
      <c r="P135" s="20">
        <f>ABS(M135)/(0.85*'Caratteristiche Materiale'!$N$4)</f>
        <v>0.32034487394957983</v>
      </c>
      <c r="Q135" s="21">
        <f t="shared" si="31"/>
        <v>0.65317210705142303</v>
      </c>
      <c r="R135" s="22">
        <f>0.85*'Caratteristiche Materiale'!$N$4*min!P135*(MINA(min!K135:L135))^2*MAXA(min!K135:L135)*(0.5-min!P135/2)</f>
        <v>77.727480739119343</v>
      </c>
      <c r="S135" s="17" t="str">
        <f t="shared" si="28"/>
        <v>verificato</v>
      </c>
      <c r="T135" s="16">
        <f t="shared" si="32"/>
        <v>17.921666666666667</v>
      </c>
      <c r="U135" s="22">
        <f t="shared" si="33"/>
        <v>6.2873333333333328</v>
      </c>
      <c r="V135" s="22">
        <f>'Caratteristiche Materiale'!$N$5*(1+ABS(min!M135)/(1.5*'Caratteristiche Materiale'!$N$5))^0.5</f>
        <v>35.560118630806578</v>
      </c>
      <c r="W135" s="22">
        <f t="shared" si="34"/>
        <v>85.344284713935778</v>
      </c>
      <c r="X135" s="17" t="str">
        <f t="shared" si="29"/>
        <v>verificato</v>
      </c>
    </row>
    <row r="136" spans="1:24" ht="15.75" x14ac:dyDescent="0.25">
      <c r="A136" s="5" t="s">
        <v>111</v>
      </c>
      <c r="B136" s="5" t="s">
        <v>23</v>
      </c>
      <c r="C136" s="5" t="s">
        <v>96</v>
      </c>
      <c r="D136" s="5" t="s">
        <v>101</v>
      </c>
      <c r="E136" s="96">
        <v>-381.21039999999999</v>
      </c>
      <c r="F136" s="96">
        <v>-43.012</v>
      </c>
      <c r="G136" s="96">
        <v>-15.089599999999999</v>
      </c>
      <c r="H136" s="96">
        <v>-21.707280000000001</v>
      </c>
      <c r="I136" s="96">
        <v>-20.938560000000003</v>
      </c>
      <c r="J136" s="96">
        <v>-153.59792000000002</v>
      </c>
      <c r="K136" s="29">
        <f>VLOOKUP(B136,'Caratteristiche Maschi'!$A$4:$C$27,2,)</f>
        <v>0.6</v>
      </c>
      <c r="L136" s="30">
        <f>VLOOKUP(B136,'Caratteristiche Maschi'!$A$4:$C$27,3,)</f>
        <v>4</v>
      </c>
      <c r="M136" s="16">
        <f t="shared" si="30"/>
        <v>-158.83766666666668</v>
      </c>
      <c r="N136" s="22">
        <f>((MAXA(K136:L136)^2*MINA(K136:L136))*ABS(M136)/2)*(1-ABS(M136)/(0.85*'Caratteristiche Materiale'!$N$4))</f>
        <v>518.18320492746227</v>
      </c>
      <c r="O136" s="17" t="str">
        <f t="shared" si="27"/>
        <v>verificato</v>
      </c>
      <c r="P136" s="20">
        <f>ABS(M136)/(0.85*'Caratteristiche Materiale'!$N$4)</f>
        <v>0.32034487394957983</v>
      </c>
      <c r="Q136" s="21">
        <f t="shared" si="31"/>
        <v>0.65317210705142303</v>
      </c>
      <c r="R136" s="22">
        <f>0.85*'Caratteristiche Materiale'!$N$4*min!P136*(MINA(min!K136:L136))^2*MAXA(min!K136:L136)*(0.5-min!P136/2)</f>
        <v>77.727480739119343</v>
      </c>
      <c r="S136" s="17" t="str">
        <f t="shared" si="28"/>
        <v>verificato</v>
      </c>
      <c r="T136" s="16">
        <f t="shared" si="32"/>
        <v>17.921666666666667</v>
      </c>
      <c r="U136" s="22">
        <f t="shared" si="33"/>
        <v>6.2873333333333328</v>
      </c>
      <c r="V136" s="22">
        <f>'Caratteristiche Materiale'!$N$5*(1+ABS(min!M136)/(1.5*'Caratteristiche Materiale'!$N$5))^0.5</f>
        <v>35.560118630806578</v>
      </c>
      <c r="W136" s="22">
        <f t="shared" si="34"/>
        <v>85.344284713935778</v>
      </c>
      <c r="X136" s="17" t="str">
        <f t="shared" si="29"/>
        <v>verificato</v>
      </c>
    </row>
    <row r="137" spans="1:24" ht="15.75" x14ac:dyDescent="0.25">
      <c r="A137" s="5" t="s">
        <v>111</v>
      </c>
      <c r="B137" s="5" t="s">
        <v>23</v>
      </c>
      <c r="C137" s="5" t="s">
        <v>97</v>
      </c>
      <c r="D137" s="5" t="s">
        <v>101</v>
      </c>
      <c r="E137" s="96">
        <v>-366.05439999999999</v>
      </c>
      <c r="F137" s="96">
        <v>-43.680000000000007</v>
      </c>
      <c r="G137" s="96">
        <v>-27.171199999999999</v>
      </c>
      <c r="H137" s="96">
        <v>-40.140800000000006</v>
      </c>
      <c r="I137" s="96">
        <v>-32.158720000000002</v>
      </c>
      <c r="J137" s="96">
        <v>-219.81848000000002</v>
      </c>
      <c r="K137" s="29">
        <f>VLOOKUP(B137,'Caratteristiche Maschi'!$A$4:$C$27,2,)</f>
        <v>0.6</v>
      </c>
      <c r="L137" s="30">
        <f>VLOOKUP(B137,'Caratteristiche Maschi'!$A$4:$C$27,3,)</f>
        <v>4</v>
      </c>
      <c r="M137" s="16">
        <f t="shared" si="30"/>
        <v>-152.52266666666668</v>
      </c>
      <c r="N137" s="22">
        <f>((MAXA(K137:L137)^2*MINA(K137:L137))*ABS(M137)/2)*(1-ABS(M137)/(0.85*'Caratteristiche Materiale'!$N$4))</f>
        <v>506.90573485821858</v>
      </c>
      <c r="O137" s="17" t="str">
        <f t="shared" si="27"/>
        <v>verificato</v>
      </c>
      <c r="P137" s="20">
        <f>ABS(M137)/(0.85*'Caratteristiche Materiale'!$N$4)</f>
        <v>0.30760873949579831</v>
      </c>
      <c r="Q137" s="21">
        <f t="shared" si="31"/>
        <v>0.6389568086448133</v>
      </c>
      <c r="R137" s="22">
        <f>0.85*'Caratteristiche Materiale'!$N$4*min!P137*(MINA(min!K137:L137))^2*MAXA(min!K137:L137)*(0.5-min!P137/2)</f>
        <v>76.035860228732787</v>
      </c>
      <c r="S137" s="17" t="str">
        <f t="shared" si="28"/>
        <v>verificato</v>
      </c>
      <c r="T137" s="16">
        <f t="shared" si="32"/>
        <v>18.200000000000003</v>
      </c>
      <c r="U137" s="22">
        <f t="shared" si="33"/>
        <v>11.321333333333333</v>
      </c>
      <c r="V137" s="22">
        <f>'Caratteristiche Materiale'!$N$5*(1+ABS(min!M137)/(1.5*'Caratteristiche Materiale'!$N$5))^0.5</f>
        <v>34.912944643838109</v>
      </c>
      <c r="W137" s="22">
        <f t="shared" si="34"/>
        <v>83.791067145211457</v>
      </c>
      <c r="X137" s="17" t="str">
        <f t="shared" si="29"/>
        <v>verificato</v>
      </c>
    </row>
    <row r="138" spans="1:24" ht="15.75" x14ac:dyDescent="0.25">
      <c r="A138" s="5" t="s">
        <v>111</v>
      </c>
      <c r="B138" s="5" t="s">
        <v>23</v>
      </c>
      <c r="C138" s="5" t="s">
        <v>98</v>
      </c>
      <c r="D138" s="5" t="s">
        <v>101</v>
      </c>
      <c r="E138" s="96">
        <v>-366.05439999999999</v>
      </c>
      <c r="F138" s="96">
        <v>-43.680000000000007</v>
      </c>
      <c r="G138" s="96">
        <v>-27.171199999999999</v>
      </c>
      <c r="H138" s="96">
        <v>-40.140800000000006</v>
      </c>
      <c r="I138" s="96">
        <v>-32.158720000000002</v>
      </c>
      <c r="J138" s="96">
        <v>-219.81848000000002</v>
      </c>
      <c r="K138" s="29">
        <f>VLOOKUP(B138,'Caratteristiche Maschi'!$A$4:$C$27,2,)</f>
        <v>0.6</v>
      </c>
      <c r="L138" s="30">
        <f>VLOOKUP(B138,'Caratteristiche Maschi'!$A$4:$C$27,3,)</f>
        <v>4</v>
      </c>
      <c r="M138" s="16">
        <f t="shared" si="30"/>
        <v>-152.52266666666668</v>
      </c>
      <c r="N138" s="22">
        <f>((MAXA(K138:L138)^2*MINA(K138:L138))*ABS(M138)/2)*(1-ABS(M138)/(0.85*'Caratteristiche Materiale'!$N$4))</f>
        <v>506.90573485821858</v>
      </c>
      <c r="O138" s="17" t="str">
        <f t="shared" si="27"/>
        <v>verificato</v>
      </c>
      <c r="P138" s="20">
        <f>ABS(M138)/(0.85*'Caratteristiche Materiale'!$N$4)</f>
        <v>0.30760873949579831</v>
      </c>
      <c r="Q138" s="21">
        <f t="shared" si="31"/>
        <v>0.6389568086448133</v>
      </c>
      <c r="R138" s="22">
        <f>0.85*'Caratteristiche Materiale'!$N$4*min!P138*(MINA(min!K138:L138))^2*MAXA(min!K138:L138)*(0.5-min!P138/2)</f>
        <v>76.035860228732787</v>
      </c>
      <c r="S138" s="17" t="str">
        <f t="shared" si="28"/>
        <v>verificato</v>
      </c>
      <c r="T138" s="16">
        <f t="shared" si="32"/>
        <v>18.200000000000003</v>
      </c>
      <c r="U138" s="22">
        <f t="shared" si="33"/>
        <v>11.321333333333333</v>
      </c>
      <c r="V138" s="22">
        <f>'Caratteristiche Materiale'!$N$5*(1+ABS(min!M138)/(1.5*'Caratteristiche Materiale'!$N$5))^0.5</f>
        <v>34.912944643838109</v>
      </c>
      <c r="W138" s="22">
        <f t="shared" si="34"/>
        <v>83.791067145211457</v>
      </c>
      <c r="X138" s="17" t="str">
        <f t="shared" si="29"/>
        <v>verificato</v>
      </c>
    </row>
    <row r="139" spans="1:24" ht="15.75" x14ac:dyDescent="0.25">
      <c r="A139" s="5" t="s">
        <v>111</v>
      </c>
      <c r="B139" s="5" t="s">
        <v>23</v>
      </c>
      <c r="C139" s="5" t="s">
        <v>99</v>
      </c>
      <c r="D139" s="5" t="s">
        <v>101</v>
      </c>
      <c r="E139" s="96">
        <v>-366.05439999999999</v>
      </c>
      <c r="F139" s="96">
        <v>-43.680000000000007</v>
      </c>
      <c r="G139" s="96">
        <v>-27.171199999999999</v>
      </c>
      <c r="H139" s="96">
        <v>-40.140800000000006</v>
      </c>
      <c r="I139" s="96">
        <v>-32.158720000000002</v>
      </c>
      <c r="J139" s="96">
        <v>-219.81848000000002</v>
      </c>
      <c r="K139" s="29">
        <f>VLOOKUP(B139,'Caratteristiche Maschi'!$A$4:$C$27,2,)</f>
        <v>0.6</v>
      </c>
      <c r="L139" s="30">
        <f>VLOOKUP(B139,'Caratteristiche Maschi'!$A$4:$C$27,3,)</f>
        <v>4</v>
      </c>
      <c r="M139" s="16">
        <f t="shared" si="30"/>
        <v>-152.52266666666668</v>
      </c>
      <c r="N139" s="22">
        <f>((MAXA(K139:L139)^2*MINA(K139:L139))*ABS(M139)/2)*(1-ABS(M139)/(0.85*'Caratteristiche Materiale'!$N$4))</f>
        <v>506.90573485821858</v>
      </c>
      <c r="O139" s="17" t="str">
        <f t="shared" si="27"/>
        <v>verificato</v>
      </c>
      <c r="P139" s="20">
        <f>ABS(M139)/(0.85*'Caratteristiche Materiale'!$N$4)</f>
        <v>0.30760873949579831</v>
      </c>
      <c r="Q139" s="21">
        <f t="shared" si="31"/>
        <v>0.6389568086448133</v>
      </c>
      <c r="R139" s="22">
        <f>0.85*'Caratteristiche Materiale'!$N$4*min!P139*(MINA(min!K139:L139))^2*MAXA(min!K139:L139)*(0.5-min!P139/2)</f>
        <v>76.035860228732787</v>
      </c>
      <c r="S139" s="17" t="str">
        <f t="shared" si="28"/>
        <v>verificato</v>
      </c>
      <c r="T139" s="16">
        <f t="shared" si="32"/>
        <v>18.200000000000003</v>
      </c>
      <c r="U139" s="22">
        <f t="shared" si="33"/>
        <v>11.321333333333333</v>
      </c>
      <c r="V139" s="22">
        <f>'Caratteristiche Materiale'!$N$5*(1+ABS(min!M139)/(1.5*'Caratteristiche Materiale'!$N$5))^0.5</f>
        <v>34.912944643838109</v>
      </c>
      <c r="W139" s="22">
        <f t="shared" si="34"/>
        <v>83.791067145211457</v>
      </c>
      <c r="X139" s="17" t="str">
        <f t="shared" si="29"/>
        <v>verificato</v>
      </c>
    </row>
    <row r="140" spans="1:24" ht="15.75" x14ac:dyDescent="0.25">
      <c r="A140" s="5" t="s">
        <v>111</v>
      </c>
      <c r="B140" s="5" t="s">
        <v>15</v>
      </c>
      <c r="C140" s="5" t="s">
        <v>92</v>
      </c>
      <c r="D140" s="5" t="s">
        <v>101</v>
      </c>
      <c r="E140" s="96">
        <v>-204.33600000000001</v>
      </c>
      <c r="F140" s="96">
        <v>-77.112000000000009</v>
      </c>
      <c r="G140" s="96">
        <v>-11.617600000000001</v>
      </c>
      <c r="H140" s="96">
        <v>-6.9282399999999997</v>
      </c>
      <c r="I140" s="96">
        <v>-45.754880000000007</v>
      </c>
      <c r="J140" s="96">
        <v>-58.131439999999998</v>
      </c>
      <c r="K140" s="29">
        <f>VLOOKUP(B140,'Caratteristiche Maschi'!$A$4:$C$27,2,)</f>
        <v>0.6</v>
      </c>
      <c r="L140" s="30">
        <f>VLOOKUP(B140,'Caratteristiche Maschi'!$A$4:$C$27,3,)</f>
        <v>3.8</v>
      </c>
      <c r="M140" s="16">
        <f t="shared" si="30"/>
        <v>-89.621052631578962</v>
      </c>
      <c r="N140" s="22">
        <f>((MAXA(K140:L140)^2*MINA(K140:L140))*ABS(M140)/2)*(1-ABS(M140)/(0.85*'Caratteristiche Materiale'!$N$4))</f>
        <v>318.06495311596643</v>
      </c>
      <c r="O140" s="17" t="str">
        <f t="shared" si="27"/>
        <v>verificato</v>
      </c>
      <c r="P140" s="20">
        <f>ABS(M140)/(0.85*'Caratteristiche Materiale'!$N$4)</f>
        <v>0.1807483414418399</v>
      </c>
      <c r="Q140" s="21">
        <f t="shared" si="31"/>
        <v>0.44423513552359184</v>
      </c>
      <c r="R140" s="22">
        <f>0.85*'Caratteristiche Materiale'!$N$4*min!P140*(MINA(min!K140:L140))^2*MAXA(min!K140:L140)*(0.5-min!P140/2)</f>
        <v>50.220782070942057</v>
      </c>
      <c r="S140" s="17" t="str">
        <f t="shared" si="28"/>
        <v>verificato</v>
      </c>
      <c r="T140" s="16">
        <f t="shared" si="32"/>
        <v>33.821052631578951</v>
      </c>
      <c r="U140" s="22">
        <f t="shared" si="33"/>
        <v>5.0954385964912294</v>
      </c>
      <c r="V140" s="22">
        <f>'Caratteristiche Materiale'!$N$5*(1+ABS(min!M140)/(1.5*'Caratteristiche Materiale'!$N$5))^0.5</f>
        <v>27.651840246281047</v>
      </c>
      <c r="W140" s="22">
        <f t="shared" si="34"/>
        <v>63.046195761520785</v>
      </c>
      <c r="X140" s="17" t="str">
        <f t="shared" si="29"/>
        <v>NON VERIFICATO</v>
      </c>
    </row>
    <row r="141" spans="1:24" ht="15.75" x14ac:dyDescent="0.25">
      <c r="A141" s="5" t="s">
        <v>111</v>
      </c>
      <c r="B141" s="5" t="s">
        <v>15</v>
      </c>
      <c r="C141" s="5" t="s">
        <v>93</v>
      </c>
      <c r="D141" s="5" t="s">
        <v>101</v>
      </c>
      <c r="E141" s="96">
        <v>-195.61360000000002</v>
      </c>
      <c r="F141" s="96">
        <v>-52.1952</v>
      </c>
      <c r="G141" s="96">
        <v>-19.159200000000002</v>
      </c>
      <c r="H141" s="96">
        <v>-13.142480000000001</v>
      </c>
      <c r="I141" s="96">
        <v>-86.583520000000007</v>
      </c>
      <c r="J141" s="96">
        <v>-35.936880000000002</v>
      </c>
      <c r="K141" s="29">
        <f>VLOOKUP(B141,'Caratteristiche Maschi'!$A$4:$C$27,2,)</f>
        <v>0.6</v>
      </c>
      <c r="L141" s="30">
        <f>VLOOKUP(B141,'Caratteristiche Maschi'!$A$4:$C$27,3,)</f>
        <v>3.8</v>
      </c>
      <c r="M141" s="16">
        <f t="shared" si="30"/>
        <v>-85.795438596491238</v>
      </c>
      <c r="N141" s="22">
        <f>((MAXA(K141:L141)^2*MINA(K141:L141))*ABS(M141)/2)*(1-ABS(M141)/(0.85*'Caratteristiche Materiale'!$N$4))</f>
        <v>307.35545259670585</v>
      </c>
      <c r="O141" s="17" t="str">
        <f t="shared" si="27"/>
        <v>verificato</v>
      </c>
      <c r="P141" s="20">
        <f>ABS(M141)/(0.85*'Caratteristiche Materiale'!$N$4)</f>
        <v>0.17303281733746131</v>
      </c>
      <c r="Q141" s="21">
        <f t="shared" si="31"/>
        <v>0.42927738438516616</v>
      </c>
      <c r="R141" s="22">
        <f>0.85*'Caratteristiche Materiale'!$N$4*min!P141*(MINA(min!K141:L141))^2*MAXA(min!K141:L141)*(0.5-min!P141/2)</f>
        <v>48.529808304743035</v>
      </c>
      <c r="S141" s="17" t="str">
        <f t="shared" si="28"/>
        <v>NON VERIFICATO</v>
      </c>
      <c r="T141" s="16">
        <f t="shared" si="32"/>
        <v>22.89263157894737</v>
      </c>
      <c r="U141" s="22">
        <f t="shared" si="33"/>
        <v>8.403157894736843</v>
      </c>
      <c r="V141" s="22">
        <f>'Caratteristiche Materiale'!$N$5*(1+ABS(min!M141)/(1.5*'Caratteristiche Materiale'!$N$5))^0.5</f>
        <v>27.147648780474388</v>
      </c>
      <c r="W141" s="22">
        <f t="shared" si="34"/>
        <v>61.8966392194816</v>
      </c>
      <c r="X141" s="17" t="str">
        <f t="shared" si="29"/>
        <v>verificato</v>
      </c>
    </row>
    <row r="142" spans="1:24" ht="15.75" x14ac:dyDescent="0.25">
      <c r="A142" s="5" t="s">
        <v>111</v>
      </c>
      <c r="B142" s="5" t="s">
        <v>15</v>
      </c>
      <c r="C142" s="5" t="s">
        <v>94</v>
      </c>
      <c r="D142" s="5" t="s">
        <v>101</v>
      </c>
      <c r="E142" s="96">
        <v>-204.33600000000001</v>
      </c>
      <c r="F142" s="96">
        <v>-77.112000000000009</v>
      </c>
      <c r="G142" s="96">
        <v>-11.617600000000001</v>
      </c>
      <c r="H142" s="96">
        <v>-6.9282399999999997</v>
      </c>
      <c r="I142" s="96">
        <v>-45.754880000000007</v>
      </c>
      <c r="J142" s="96">
        <v>-58.131439999999998</v>
      </c>
      <c r="K142" s="29">
        <f>VLOOKUP(B142,'Caratteristiche Maschi'!$A$4:$C$27,2,)</f>
        <v>0.6</v>
      </c>
      <c r="L142" s="30">
        <f>VLOOKUP(B142,'Caratteristiche Maschi'!$A$4:$C$27,3,)</f>
        <v>3.8</v>
      </c>
      <c r="M142" s="16">
        <f t="shared" si="30"/>
        <v>-89.621052631578962</v>
      </c>
      <c r="N142" s="22">
        <f>((MAXA(K142:L142)^2*MINA(K142:L142))*ABS(M142)/2)*(1-ABS(M142)/(0.85*'Caratteristiche Materiale'!$N$4))</f>
        <v>318.06495311596643</v>
      </c>
      <c r="O142" s="17" t="str">
        <f t="shared" si="27"/>
        <v>verificato</v>
      </c>
      <c r="P142" s="20">
        <f>ABS(M142)/(0.85*'Caratteristiche Materiale'!$N$4)</f>
        <v>0.1807483414418399</v>
      </c>
      <c r="Q142" s="21">
        <f t="shared" si="31"/>
        <v>0.44423513552359184</v>
      </c>
      <c r="R142" s="22">
        <f>0.85*'Caratteristiche Materiale'!$N$4*min!P142*(MINA(min!K142:L142))^2*MAXA(min!K142:L142)*(0.5-min!P142/2)</f>
        <v>50.220782070942057</v>
      </c>
      <c r="S142" s="17" t="str">
        <f t="shared" si="28"/>
        <v>verificato</v>
      </c>
      <c r="T142" s="16">
        <f t="shared" si="32"/>
        <v>33.821052631578951</v>
      </c>
      <c r="U142" s="22">
        <f t="shared" si="33"/>
        <v>5.0954385964912294</v>
      </c>
      <c r="V142" s="22">
        <f>'Caratteristiche Materiale'!$N$5*(1+ABS(min!M142)/(1.5*'Caratteristiche Materiale'!$N$5))^0.5</f>
        <v>27.651840246281047</v>
      </c>
      <c r="W142" s="22">
        <f t="shared" si="34"/>
        <v>63.046195761520785</v>
      </c>
      <c r="X142" s="17" t="str">
        <f t="shared" si="29"/>
        <v>NON VERIFICATO</v>
      </c>
    </row>
    <row r="143" spans="1:24" ht="15.75" x14ac:dyDescent="0.25">
      <c r="A143" s="5" t="s">
        <v>111</v>
      </c>
      <c r="B143" s="5" t="s">
        <v>15</v>
      </c>
      <c r="C143" s="5" t="s">
        <v>95</v>
      </c>
      <c r="D143" s="5" t="s">
        <v>101</v>
      </c>
      <c r="E143" s="96">
        <v>-204.33600000000001</v>
      </c>
      <c r="F143" s="96">
        <v>-77.112000000000009</v>
      </c>
      <c r="G143" s="96">
        <v>-11.617600000000001</v>
      </c>
      <c r="H143" s="96">
        <v>-6.9282399999999997</v>
      </c>
      <c r="I143" s="96">
        <v>-45.754880000000007</v>
      </c>
      <c r="J143" s="96">
        <v>-58.131439999999998</v>
      </c>
      <c r="K143" s="29">
        <f>VLOOKUP(B143,'Caratteristiche Maschi'!$A$4:$C$27,2,)</f>
        <v>0.6</v>
      </c>
      <c r="L143" s="30">
        <f>VLOOKUP(B143,'Caratteristiche Maschi'!$A$4:$C$27,3,)</f>
        <v>3.8</v>
      </c>
      <c r="M143" s="16">
        <f t="shared" si="30"/>
        <v>-89.621052631578962</v>
      </c>
      <c r="N143" s="22">
        <f>((MAXA(K143:L143)^2*MINA(K143:L143))*ABS(M143)/2)*(1-ABS(M143)/(0.85*'Caratteristiche Materiale'!$N$4))</f>
        <v>318.06495311596643</v>
      </c>
      <c r="O143" s="17" t="str">
        <f t="shared" si="27"/>
        <v>verificato</v>
      </c>
      <c r="P143" s="20">
        <f>ABS(M143)/(0.85*'Caratteristiche Materiale'!$N$4)</f>
        <v>0.1807483414418399</v>
      </c>
      <c r="Q143" s="21">
        <f t="shared" si="31"/>
        <v>0.44423513552359184</v>
      </c>
      <c r="R143" s="22">
        <f>0.85*'Caratteristiche Materiale'!$N$4*min!P143*(MINA(min!K143:L143))^2*MAXA(min!K143:L143)*(0.5-min!P143/2)</f>
        <v>50.220782070942057</v>
      </c>
      <c r="S143" s="17" t="str">
        <f t="shared" si="28"/>
        <v>verificato</v>
      </c>
      <c r="T143" s="16">
        <f t="shared" si="32"/>
        <v>33.821052631578951</v>
      </c>
      <c r="U143" s="22">
        <f t="shared" si="33"/>
        <v>5.0954385964912294</v>
      </c>
      <c r="V143" s="22">
        <f>'Caratteristiche Materiale'!$N$5*(1+ABS(min!M143)/(1.5*'Caratteristiche Materiale'!$N$5))^0.5</f>
        <v>27.651840246281047</v>
      </c>
      <c r="W143" s="22">
        <f t="shared" si="34"/>
        <v>63.046195761520785</v>
      </c>
      <c r="X143" s="17" t="str">
        <f t="shared" si="29"/>
        <v>NON VERIFICATO</v>
      </c>
    </row>
    <row r="144" spans="1:24" ht="15.75" x14ac:dyDescent="0.25">
      <c r="A144" s="5" t="s">
        <v>111</v>
      </c>
      <c r="B144" s="5" t="s">
        <v>15</v>
      </c>
      <c r="C144" s="5" t="s">
        <v>96</v>
      </c>
      <c r="D144" s="5" t="s">
        <v>101</v>
      </c>
      <c r="E144" s="96">
        <v>-204.33600000000001</v>
      </c>
      <c r="F144" s="96">
        <v>-77.112000000000009</v>
      </c>
      <c r="G144" s="96">
        <v>-11.617600000000001</v>
      </c>
      <c r="H144" s="96">
        <v>-6.9282399999999997</v>
      </c>
      <c r="I144" s="96">
        <v>-45.754880000000007</v>
      </c>
      <c r="J144" s="96">
        <v>-58.131439999999998</v>
      </c>
      <c r="K144" s="29">
        <f>VLOOKUP(B144,'Caratteristiche Maschi'!$A$4:$C$27,2,)</f>
        <v>0.6</v>
      </c>
      <c r="L144" s="30">
        <f>VLOOKUP(B144,'Caratteristiche Maschi'!$A$4:$C$27,3,)</f>
        <v>3.8</v>
      </c>
      <c r="M144" s="16">
        <f t="shared" si="30"/>
        <v>-89.621052631578962</v>
      </c>
      <c r="N144" s="22">
        <f>((MAXA(K144:L144)^2*MINA(K144:L144))*ABS(M144)/2)*(1-ABS(M144)/(0.85*'Caratteristiche Materiale'!$N$4))</f>
        <v>318.06495311596643</v>
      </c>
      <c r="O144" s="17" t="str">
        <f t="shared" si="27"/>
        <v>verificato</v>
      </c>
      <c r="P144" s="20">
        <f>ABS(M144)/(0.85*'Caratteristiche Materiale'!$N$4)</f>
        <v>0.1807483414418399</v>
      </c>
      <c r="Q144" s="21">
        <f t="shared" si="31"/>
        <v>0.44423513552359184</v>
      </c>
      <c r="R144" s="22">
        <f>0.85*'Caratteristiche Materiale'!$N$4*min!P144*(MINA(min!K144:L144))^2*MAXA(min!K144:L144)*(0.5-min!P144/2)</f>
        <v>50.220782070942057</v>
      </c>
      <c r="S144" s="17" t="str">
        <f t="shared" si="28"/>
        <v>verificato</v>
      </c>
      <c r="T144" s="16">
        <f t="shared" si="32"/>
        <v>33.821052631578951</v>
      </c>
      <c r="U144" s="22">
        <f t="shared" si="33"/>
        <v>5.0954385964912294</v>
      </c>
      <c r="V144" s="22">
        <f>'Caratteristiche Materiale'!$N$5*(1+ABS(min!M144)/(1.5*'Caratteristiche Materiale'!$N$5))^0.5</f>
        <v>27.651840246281047</v>
      </c>
      <c r="W144" s="22">
        <f t="shared" si="34"/>
        <v>63.046195761520785</v>
      </c>
      <c r="X144" s="17" t="str">
        <f t="shared" si="29"/>
        <v>NON VERIFICATO</v>
      </c>
    </row>
    <row r="145" spans="1:24" ht="15.75" x14ac:dyDescent="0.25">
      <c r="A145" s="5" t="s">
        <v>111</v>
      </c>
      <c r="B145" s="5" t="s">
        <v>15</v>
      </c>
      <c r="C145" s="5" t="s">
        <v>97</v>
      </c>
      <c r="D145" s="5" t="s">
        <v>101</v>
      </c>
      <c r="E145" s="96">
        <v>-195.61360000000002</v>
      </c>
      <c r="F145" s="96">
        <v>-52.1952</v>
      </c>
      <c r="G145" s="96">
        <v>-19.159200000000002</v>
      </c>
      <c r="H145" s="96">
        <v>-13.142480000000001</v>
      </c>
      <c r="I145" s="96">
        <v>-86.583520000000007</v>
      </c>
      <c r="J145" s="96">
        <v>-35.936880000000002</v>
      </c>
      <c r="K145" s="29">
        <f>VLOOKUP(B145,'Caratteristiche Maschi'!$A$4:$C$27,2,)</f>
        <v>0.6</v>
      </c>
      <c r="L145" s="30">
        <f>VLOOKUP(B145,'Caratteristiche Maschi'!$A$4:$C$27,3,)</f>
        <v>3.8</v>
      </c>
      <c r="M145" s="16">
        <f t="shared" si="30"/>
        <v>-85.795438596491238</v>
      </c>
      <c r="N145" s="22">
        <f>((MAXA(K145:L145)^2*MINA(K145:L145))*ABS(M145)/2)*(1-ABS(M145)/(0.85*'Caratteristiche Materiale'!$N$4))</f>
        <v>307.35545259670585</v>
      </c>
      <c r="O145" s="17" t="str">
        <f t="shared" si="27"/>
        <v>verificato</v>
      </c>
      <c r="P145" s="20">
        <f>ABS(M145)/(0.85*'Caratteristiche Materiale'!$N$4)</f>
        <v>0.17303281733746131</v>
      </c>
      <c r="Q145" s="21">
        <f t="shared" si="31"/>
        <v>0.42927738438516616</v>
      </c>
      <c r="R145" s="22">
        <f>0.85*'Caratteristiche Materiale'!$N$4*min!P145*(MINA(min!K145:L145))^2*MAXA(min!K145:L145)*(0.5-min!P145/2)</f>
        <v>48.529808304743035</v>
      </c>
      <c r="S145" s="17" t="str">
        <f t="shared" si="28"/>
        <v>NON VERIFICATO</v>
      </c>
      <c r="T145" s="16">
        <f t="shared" si="32"/>
        <v>22.89263157894737</v>
      </c>
      <c r="U145" s="22">
        <f t="shared" si="33"/>
        <v>8.403157894736843</v>
      </c>
      <c r="V145" s="22">
        <f>'Caratteristiche Materiale'!$N$5*(1+ABS(min!M145)/(1.5*'Caratteristiche Materiale'!$N$5))^0.5</f>
        <v>27.147648780474388</v>
      </c>
      <c r="W145" s="22">
        <f t="shared" si="34"/>
        <v>61.8966392194816</v>
      </c>
      <c r="X145" s="17" t="str">
        <f t="shared" si="29"/>
        <v>verificato</v>
      </c>
    </row>
    <row r="146" spans="1:24" ht="15.75" x14ac:dyDescent="0.25">
      <c r="A146" s="5" t="s">
        <v>111</v>
      </c>
      <c r="B146" s="5" t="s">
        <v>15</v>
      </c>
      <c r="C146" s="5" t="s">
        <v>98</v>
      </c>
      <c r="D146" s="5" t="s">
        <v>101</v>
      </c>
      <c r="E146" s="96">
        <v>-195.61360000000002</v>
      </c>
      <c r="F146" s="96">
        <v>-52.1952</v>
      </c>
      <c r="G146" s="96">
        <v>-19.159200000000002</v>
      </c>
      <c r="H146" s="96">
        <v>-13.142480000000001</v>
      </c>
      <c r="I146" s="96">
        <v>-86.583520000000007</v>
      </c>
      <c r="J146" s="96">
        <v>-35.936880000000002</v>
      </c>
      <c r="K146" s="29">
        <f>VLOOKUP(B146,'Caratteristiche Maschi'!$A$4:$C$27,2,)</f>
        <v>0.6</v>
      </c>
      <c r="L146" s="30">
        <f>VLOOKUP(B146,'Caratteristiche Maschi'!$A$4:$C$27,3,)</f>
        <v>3.8</v>
      </c>
      <c r="M146" s="16">
        <f t="shared" si="30"/>
        <v>-85.795438596491238</v>
      </c>
      <c r="N146" s="22">
        <f>((MAXA(K146:L146)^2*MINA(K146:L146))*ABS(M146)/2)*(1-ABS(M146)/(0.85*'Caratteristiche Materiale'!$N$4))</f>
        <v>307.35545259670585</v>
      </c>
      <c r="O146" s="17" t="str">
        <f t="shared" si="27"/>
        <v>verificato</v>
      </c>
      <c r="P146" s="20">
        <f>ABS(M146)/(0.85*'Caratteristiche Materiale'!$N$4)</f>
        <v>0.17303281733746131</v>
      </c>
      <c r="Q146" s="21">
        <f t="shared" si="31"/>
        <v>0.42927738438516616</v>
      </c>
      <c r="R146" s="22">
        <f>0.85*'Caratteristiche Materiale'!$N$4*min!P146*(MINA(min!K146:L146))^2*MAXA(min!K146:L146)*(0.5-min!P146/2)</f>
        <v>48.529808304743035</v>
      </c>
      <c r="S146" s="17" t="str">
        <f t="shared" si="28"/>
        <v>NON VERIFICATO</v>
      </c>
      <c r="T146" s="16">
        <f t="shared" si="32"/>
        <v>22.89263157894737</v>
      </c>
      <c r="U146" s="22">
        <f t="shared" si="33"/>
        <v>8.403157894736843</v>
      </c>
      <c r="V146" s="22">
        <f>'Caratteristiche Materiale'!$N$5*(1+ABS(min!M146)/(1.5*'Caratteristiche Materiale'!$N$5))^0.5</f>
        <v>27.147648780474388</v>
      </c>
      <c r="W146" s="22">
        <f t="shared" si="34"/>
        <v>61.8966392194816</v>
      </c>
      <c r="X146" s="17" t="str">
        <f t="shared" si="29"/>
        <v>verificato</v>
      </c>
    </row>
    <row r="147" spans="1:24" ht="15.75" x14ac:dyDescent="0.25">
      <c r="A147" s="5" t="s">
        <v>111</v>
      </c>
      <c r="B147" s="5" t="s">
        <v>15</v>
      </c>
      <c r="C147" s="5" t="s">
        <v>99</v>
      </c>
      <c r="D147" s="5" t="s">
        <v>101</v>
      </c>
      <c r="E147" s="96">
        <v>-195.61360000000002</v>
      </c>
      <c r="F147" s="96">
        <v>-52.1952</v>
      </c>
      <c r="G147" s="96">
        <v>-19.159200000000002</v>
      </c>
      <c r="H147" s="96">
        <v>-13.142480000000001</v>
      </c>
      <c r="I147" s="96">
        <v>-86.583520000000007</v>
      </c>
      <c r="J147" s="96">
        <v>-35.936880000000002</v>
      </c>
      <c r="K147" s="29">
        <f>VLOOKUP(B147,'Caratteristiche Maschi'!$A$4:$C$27,2,)</f>
        <v>0.6</v>
      </c>
      <c r="L147" s="30">
        <f>VLOOKUP(B147,'Caratteristiche Maschi'!$A$4:$C$27,3,)</f>
        <v>3.8</v>
      </c>
      <c r="M147" s="16">
        <f t="shared" si="30"/>
        <v>-85.795438596491238</v>
      </c>
      <c r="N147" s="22">
        <f>((MAXA(K147:L147)^2*MINA(K147:L147))*ABS(M147)/2)*(1-ABS(M147)/(0.85*'Caratteristiche Materiale'!$N$4))</f>
        <v>307.35545259670585</v>
      </c>
      <c r="O147" s="17" t="str">
        <f t="shared" si="27"/>
        <v>verificato</v>
      </c>
      <c r="P147" s="20">
        <f>ABS(M147)/(0.85*'Caratteristiche Materiale'!$N$4)</f>
        <v>0.17303281733746131</v>
      </c>
      <c r="Q147" s="21">
        <f t="shared" si="31"/>
        <v>0.42927738438516616</v>
      </c>
      <c r="R147" s="22">
        <f>0.85*'Caratteristiche Materiale'!$N$4*min!P147*(MINA(min!K147:L147))^2*MAXA(min!K147:L147)*(0.5-min!P147/2)</f>
        <v>48.529808304743035</v>
      </c>
      <c r="S147" s="17" t="str">
        <f t="shared" si="28"/>
        <v>NON VERIFICATO</v>
      </c>
      <c r="T147" s="16">
        <f t="shared" si="32"/>
        <v>22.89263157894737</v>
      </c>
      <c r="U147" s="22">
        <f t="shared" si="33"/>
        <v>8.403157894736843</v>
      </c>
      <c r="V147" s="22">
        <f>'Caratteristiche Materiale'!$N$5*(1+ABS(min!M147)/(1.5*'Caratteristiche Materiale'!$N$5))^0.5</f>
        <v>27.147648780474388</v>
      </c>
      <c r="W147" s="22">
        <f t="shared" si="34"/>
        <v>61.8966392194816</v>
      </c>
      <c r="X147" s="17" t="str">
        <f t="shared" si="29"/>
        <v>verificato</v>
      </c>
    </row>
    <row r="148" spans="1:24" ht="15.75" x14ac:dyDescent="0.25">
      <c r="A148" s="5" t="s">
        <v>111</v>
      </c>
      <c r="B148" s="5" t="s">
        <v>16</v>
      </c>
      <c r="C148" s="5" t="s">
        <v>92</v>
      </c>
      <c r="D148" s="5" t="s">
        <v>101</v>
      </c>
      <c r="E148" s="96">
        <v>-204.33600000000001</v>
      </c>
      <c r="F148" s="96">
        <v>-77.112000000000009</v>
      </c>
      <c r="G148" s="96">
        <v>-11.617600000000001</v>
      </c>
      <c r="H148" s="96">
        <v>-6.9282399999999997</v>
      </c>
      <c r="I148" s="96">
        <v>-45.754880000000007</v>
      </c>
      <c r="J148" s="96">
        <v>-58.131439999999998</v>
      </c>
      <c r="K148" s="29">
        <f>VLOOKUP(B148,'Caratteristiche Maschi'!$A$4:$C$27,2,)</f>
        <v>0.6</v>
      </c>
      <c r="L148" s="30">
        <f>VLOOKUP(B148,'Caratteristiche Maschi'!$A$4:$C$27,3,)</f>
        <v>2.57</v>
      </c>
      <c r="M148" s="16">
        <f t="shared" si="30"/>
        <v>-132.51361867704281</v>
      </c>
      <c r="N148" s="22">
        <f>((MAXA(K148:L148)^2*MINA(K148:L148))*ABS(M148)/2)*(1-ABS(M148)/(0.85*'Caratteristiche Materiale'!$N$4))</f>
        <v>192.39831311596635</v>
      </c>
      <c r="O148" s="17" t="str">
        <f t="shared" si="27"/>
        <v>verificato</v>
      </c>
      <c r="P148" s="20">
        <f>ABS(M148)/(0.85*'Caratteristiche Materiale'!$N$4)</f>
        <v>0.26725435699571659</v>
      </c>
      <c r="Q148" s="21">
        <f t="shared" si="31"/>
        <v>0.58748839698756794</v>
      </c>
      <c r="R148" s="22">
        <f>0.85*'Caratteristiche Materiale'!$N$4*min!P148*(MINA(min!K148:L148))^2*MAXA(min!K148:L148)*(0.5-min!P148/2)</f>
        <v>44.917894112676969</v>
      </c>
      <c r="S148" s="17" t="str">
        <f t="shared" si="28"/>
        <v>NON VERIFICATO</v>
      </c>
      <c r="T148" s="16">
        <f t="shared" si="32"/>
        <v>50.007782101167329</v>
      </c>
      <c r="U148" s="22">
        <f t="shared" si="33"/>
        <v>7.5341115434500665</v>
      </c>
      <c r="V148" s="22">
        <f>'Caratteristiche Materiale'!$N$5*(1+ABS(min!M148)/(1.5*'Caratteristiche Materiale'!$N$5))^0.5</f>
        <v>32.778101114425951</v>
      </c>
      <c r="W148" s="22">
        <f t="shared" si="34"/>
        <v>50.543831918444809</v>
      </c>
      <c r="X148" s="17" t="str">
        <f t="shared" si="29"/>
        <v>NON VERIFICATO</v>
      </c>
    </row>
    <row r="149" spans="1:24" ht="15.75" x14ac:dyDescent="0.25">
      <c r="A149" s="5" t="s">
        <v>111</v>
      </c>
      <c r="B149" s="5" t="s">
        <v>16</v>
      </c>
      <c r="C149" s="5" t="s">
        <v>93</v>
      </c>
      <c r="D149" s="5" t="s">
        <v>101</v>
      </c>
      <c r="E149" s="96">
        <v>-195.61360000000002</v>
      </c>
      <c r="F149" s="96">
        <v>-52.1952</v>
      </c>
      <c r="G149" s="96">
        <v>-19.159200000000002</v>
      </c>
      <c r="H149" s="96">
        <v>-13.142480000000001</v>
      </c>
      <c r="I149" s="96">
        <v>-86.583520000000007</v>
      </c>
      <c r="J149" s="96">
        <v>-35.936880000000002</v>
      </c>
      <c r="K149" s="29">
        <f>VLOOKUP(B149,'Caratteristiche Maschi'!$A$4:$C$27,2,)</f>
        <v>0.6</v>
      </c>
      <c r="L149" s="30">
        <f>VLOOKUP(B149,'Caratteristiche Maschi'!$A$4:$C$27,3,)</f>
        <v>2.57</v>
      </c>
      <c r="M149" s="16">
        <f t="shared" si="30"/>
        <v>-126.85706874189367</v>
      </c>
      <c r="N149" s="22">
        <f>((MAXA(K149:L149)^2*MINA(K149:L149))*ABS(M149)/2)*(1-ABS(M149)/(0.85*'Caratteristiche Materiale'!$N$4))</f>
        <v>187.05308859670586</v>
      </c>
      <c r="O149" s="17" t="str">
        <f t="shared" si="27"/>
        <v>verificato</v>
      </c>
      <c r="P149" s="20">
        <f>ABS(M149)/(0.85*'Caratteristiche Materiale'!$N$4)</f>
        <v>0.25584618905928136</v>
      </c>
      <c r="Q149" s="21">
        <f t="shared" si="31"/>
        <v>0.57116674980937143</v>
      </c>
      <c r="R149" s="22">
        <f>0.85*'Caratteristiche Materiale'!$N$4*min!P149*(MINA(min!K149:L149))^2*MAXA(min!K149:L149)*(0.5-min!P149/2)</f>
        <v>43.66998177355002</v>
      </c>
      <c r="S149" s="17" t="str">
        <f t="shared" si="28"/>
        <v>NON VERIFICATO</v>
      </c>
      <c r="T149" s="16">
        <f t="shared" si="32"/>
        <v>33.849027237354086</v>
      </c>
      <c r="U149" s="22">
        <f t="shared" si="33"/>
        <v>12.424902723735411</v>
      </c>
      <c r="V149" s="22">
        <f>'Caratteristiche Materiale'!$N$5*(1+ABS(min!M149)/(1.5*'Caratteristiche Materiale'!$N$5))^0.5</f>
        <v>32.148888814775354</v>
      </c>
      <c r="W149" s="22">
        <f t="shared" si="34"/>
        <v>49.573586552383588</v>
      </c>
      <c r="X149" s="17" t="str">
        <f t="shared" si="29"/>
        <v>NON VERIFICATO</v>
      </c>
    </row>
    <row r="150" spans="1:24" ht="15.75" x14ac:dyDescent="0.25">
      <c r="A150" s="5" t="s">
        <v>111</v>
      </c>
      <c r="B150" s="5" t="s">
        <v>16</v>
      </c>
      <c r="C150" s="5" t="s">
        <v>94</v>
      </c>
      <c r="D150" s="5" t="s">
        <v>101</v>
      </c>
      <c r="E150" s="96">
        <v>-204.33600000000001</v>
      </c>
      <c r="F150" s="96">
        <v>-77.112000000000009</v>
      </c>
      <c r="G150" s="96">
        <v>-11.617600000000001</v>
      </c>
      <c r="H150" s="96">
        <v>-6.9282399999999997</v>
      </c>
      <c r="I150" s="96">
        <v>-45.754880000000007</v>
      </c>
      <c r="J150" s="96">
        <v>-58.131439999999998</v>
      </c>
      <c r="K150" s="29">
        <f>VLOOKUP(B150,'Caratteristiche Maschi'!$A$4:$C$27,2,)</f>
        <v>0.6</v>
      </c>
      <c r="L150" s="30">
        <f>VLOOKUP(B150,'Caratteristiche Maschi'!$A$4:$C$27,3,)</f>
        <v>2.57</v>
      </c>
      <c r="M150" s="16">
        <f t="shared" si="30"/>
        <v>-132.51361867704281</v>
      </c>
      <c r="N150" s="22">
        <f>((MAXA(K150:L150)^2*MINA(K150:L150))*ABS(M150)/2)*(1-ABS(M150)/(0.85*'Caratteristiche Materiale'!$N$4))</f>
        <v>192.39831311596635</v>
      </c>
      <c r="O150" s="17" t="str">
        <f t="shared" si="27"/>
        <v>verificato</v>
      </c>
      <c r="P150" s="20">
        <f>ABS(M150)/(0.85*'Caratteristiche Materiale'!$N$4)</f>
        <v>0.26725435699571659</v>
      </c>
      <c r="Q150" s="21">
        <f t="shared" si="31"/>
        <v>0.58748839698756794</v>
      </c>
      <c r="R150" s="22">
        <f>0.85*'Caratteristiche Materiale'!$N$4*min!P150*(MINA(min!K150:L150))^2*MAXA(min!K150:L150)*(0.5-min!P150/2)</f>
        <v>44.917894112676969</v>
      </c>
      <c r="S150" s="17" t="str">
        <f t="shared" si="28"/>
        <v>NON VERIFICATO</v>
      </c>
      <c r="T150" s="16">
        <f t="shared" si="32"/>
        <v>50.007782101167329</v>
      </c>
      <c r="U150" s="22">
        <f t="shared" si="33"/>
        <v>7.5341115434500665</v>
      </c>
      <c r="V150" s="22">
        <f>'Caratteristiche Materiale'!$N$5*(1+ABS(min!M150)/(1.5*'Caratteristiche Materiale'!$N$5))^0.5</f>
        <v>32.778101114425951</v>
      </c>
      <c r="W150" s="22">
        <f t="shared" si="34"/>
        <v>50.543831918444809</v>
      </c>
      <c r="X150" s="17" t="str">
        <f t="shared" si="29"/>
        <v>NON VERIFICATO</v>
      </c>
    </row>
    <row r="151" spans="1:24" ht="15.75" x14ac:dyDescent="0.25">
      <c r="A151" s="5" t="s">
        <v>111</v>
      </c>
      <c r="B151" s="5" t="s">
        <v>16</v>
      </c>
      <c r="C151" s="5" t="s">
        <v>95</v>
      </c>
      <c r="D151" s="5" t="s">
        <v>101</v>
      </c>
      <c r="E151" s="96">
        <v>-204.33600000000001</v>
      </c>
      <c r="F151" s="96">
        <v>-77.112000000000009</v>
      </c>
      <c r="G151" s="96">
        <v>-11.617600000000001</v>
      </c>
      <c r="H151" s="96">
        <v>-6.9282399999999997</v>
      </c>
      <c r="I151" s="96">
        <v>-45.754880000000007</v>
      </c>
      <c r="J151" s="96">
        <v>-58.131439999999998</v>
      </c>
      <c r="K151" s="29">
        <f>VLOOKUP(B151,'Caratteristiche Maschi'!$A$4:$C$27,2,)</f>
        <v>0.6</v>
      </c>
      <c r="L151" s="30">
        <f>VLOOKUP(B151,'Caratteristiche Maschi'!$A$4:$C$27,3,)</f>
        <v>2.57</v>
      </c>
      <c r="M151" s="16">
        <f t="shared" si="30"/>
        <v>-132.51361867704281</v>
      </c>
      <c r="N151" s="22">
        <f>((MAXA(K151:L151)^2*MINA(K151:L151))*ABS(M151)/2)*(1-ABS(M151)/(0.85*'Caratteristiche Materiale'!$N$4))</f>
        <v>192.39831311596635</v>
      </c>
      <c r="O151" s="17" t="str">
        <f t="shared" si="27"/>
        <v>verificato</v>
      </c>
      <c r="P151" s="20">
        <f>ABS(M151)/(0.85*'Caratteristiche Materiale'!$N$4)</f>
        <v>0.26725435699571659</v>
      </c>
      <c r="Q151" s="21">
        <f t="shared" si="31"/>
        <v>0.58748839698756794</v>
      </c>
      <c r="R151" s="22">
        <f>0.85*'Caratteristiche Materiale'!$N$4*min!P151*(MINA(min!K151:L151))^2*MAXA(min!K151:L151)*(0.5-min!P151/2)</f>
        <v>44.917894112676969</v>
      </c>
      <c r="S151" s="17" t="str">
        <f t="shared" si="28"/>
        <v>NON VERIFICATO</v>
      </c>
      <c r="T151" s="16">
        <f t="shared" si="32"/>
        <v>50.007782101167329</v>
      </c>
      <c r="U151" s="22">
        <f t="shared" si="33"/>
        <v>7.5341115434500665</v>
      </c>
      <c r="V151" s="22">
        <f>'Caratteristiche Materiale'!$N$5*(1+ABS(min!M151)/(1.5*'Caratteristiche Materiale'!$N$5))^0.5</f>
        <v>32.778101114425951</v>
      </c>
      <c r="W151" s="22">
        <f t="shared" si="34"/>
        <v>50.543831918444809</v>
      </c>
      <c r="X151" s="17" t="str">
        <f t="shared" si="29"/>
        <v>NON VERIFICATO</v>
      </c>
    </row>
    <row r="152" spans="1:24" ht="15.75" x14ac:dyDescent="0.25">
      <c r="A152" s="5" t="s">
        <v>111</v>
      </c>
      <c r="B152" s="5" t="s">
        <v>16</v>
      </c>
      <c r="C152" s="5" t="s">
        <v>96</v>
      </c>
      <c r="D152" s="5" t="s">
        <v>101</v>
      </c>
      <c r="E152" s="96">
        <v>-204.33600000000001</v>
      </c>
      <c r="F152" s="96">
        <v>-77.112000000000009</v>
      </c>
      <c r="G152" s="96">
        <v>-11.617600000000001</v>
      </c>
      <c r="H152" s="96">
        <v>-6.9282399999999997</v>
      </c>
      <c r="I152" s="96">
        <v>-45.754880000000007</v>
      </c>
      <c r="J152" s="96">
        <v>-58.131439999999998</v>
      </c>
      <c r="K152" s="29">
        <f>VLOOKUP(B152,'Caratteristiche Maschi'!$A$4:$C$27,2,)</f>
        <v>0.6</v>
      </c>
      <c r="L152" s="30">
        <f>VLOOKUP(B152,'Caratteristiche Maschi'!$A$4:$C$27,3,)</f>
        <v>2.57</v>
      </c>
      <c r="M152" s="16">
        <f t="shared" si="30"/>
        <v>-132.51361867704281</v>
      </c>
      <c r="N152" s="22">
        <f>((MAXA(K152:L152)^2*MINA(K152:L152))*ABS(M152)/2)*(1-ABS(M152)/(0.85*'Caratteristiche Materiale'!$N$4))</f>
        <v>192.39831311596635</v>
      </c>
      <c r="O152" s="17" t="str">
        <f t="shared" si="27"/>
        <v>verificato</v>
      </c>
      <c r="P152" s="20">
        <f>ABS(M152)/(0.85*'Caratteristiche Materiale'!$N$4)</f>
        <v>0.26725435699571659</v>
      </c>
      <c r="Q152" s="21">
        <f t="shared" si="31"/>
        <v>0.58748839698756794</v>
      </c>
      <c r="R152" s="22">
        <f>0.85*'Caratteristiche Materiale'!$N$4*min!P152*(MINA(min!K152:L152))^2*MAXA(min!K152:L152)*(0.5-min!P152/2)</f>
        <v>44.917894112676969</v>
      </c>
      <c r="S152" s="17" t="str">
        <f t="shared" si="28"/>
        <v>NON VERIFICATO</v>
      </c>
      <c r="T152" s="16">
        <f t="shared" si="32"/>
        <v>50.007782101167329</v>
      </c>
      <c r="U152" s="22">
        <f t="shared" si="33"/>
        <v>7.5341115434500665</v>
      </c>
      <c r="V152" s="22">
        <f>'Caratteristiche Materiale'!$N$5*(1+ABS(min!M152)/(1.5*'Caratteristiche Materiale'!$N$5))^0.5</f>
        <v>32.778101114425951</v>
      </c>
      <c r="W152" s="22">
        <f t="shared" si="34"/>
        <v>50.543831918444809</v>
      </c>
      <c r="X152" s="17" t="str">
        <f t="shared" si="29"/>
        <v>NON VERIFICATO</v>
      </c>
    </row>
    <row r="153" spans="1:24" ht="15.75" x14ac:dyDescent="0.25">
      <c r="A153" s="5" t="s">
        <v>111</v>
      </c>
      <c r="B153" s="5" t="s">
        <v>16</v>
      </c>
      <c r="C153" s="5" t="s">
        <v>97</v>
      </c>
      <c r="D153" s="5" t="s">
        <v>101</v>
      </c>
      <c r="E153" s="96">
        <v>-195.61360000000002</v>
      </c>
      <c r="F153" s="96">
        <v>-52.1952</v>
      </c>
      <c r="G153" s="96">
        <v>-19.159200000000002</v>
      </c>
      <c r="H153" s="96">
        <v>-13.142480000000001</v>
      </c>
      <c r="I153" s="96">
        <v>-86.583520000000007</v>
      </c>
      <c r="J153" s="96">
        <v>-35.936880000000002</v>
      </c>
      <c r="K153" s="29">
        <f>VLOOKUP(B153,'Caratteristiche Maschi'!$A$4:$C$27,2,)</f>
        <v>0.6</v>
      </c>
      <c r="L153" s="30">
        <f>VLOOKUP(B153,'Caratteristiche Maschi'!$A$4:$C$27,3,)</f>
        <v>2.57</v>
      </c>
      <c r="M153" s="16">
        <f t="shared" si="30"/>
        <v>-126.85706874189367</v>
      </c>
      <c r="N153" s="22">
        <f>((MAXA(K153:L153)^2*MINA(K153:L153))*ABS(M153)/2)*(1-ABS(M153)/(0.85*'Caratteristiche Materiale'!$N$4))</f>
        <v>187.05308859670586</v>
      </c>
      <c r="O153" s="17" t="str">
        <f t="shared" si="27"/>
        <v>verificato</v>
      </c>
      <c r="P153" s="20">
        <f>ABS(M153)/(0.85*'Caratteristiche Materiale'!$N$4)</f>
        <v>0.25584618905928136</v>
      </c>
      <c r="Q153" s="21">
        <f t="shared" si="31"/>
        <v>0.57116674980937143</v>
      </c>
      <c r="R153" s="22">
        <f>0.85*'Caratteristiche Materiale'!$N$4*min!P153*(MINA(min!K153:L153))^2*MAXA(min!K153:L153)*(0.5-min!P153/2)</f>
        <v>43.66998177355002</v>
      </c>
      <c r="S153" s="17" t="str">
        <f t="shared" si="28"/>
        <v>NON VERIFICATO</v>
      </c>
      <c r="T153" s="16">
        <f t="shared" si="32"/>
        <v>33.849027237354086</v>
      </c>
      <c r="U153" s="22">
        <f t="shared" si="33"/>
        <v>12.424902723735411</v>
      </c>
      <c r="V153" s="22">
        <f>'Caratteristiche Materiale'!$N$5*(1+ABS(min!M153)/(1.5*'Caratteristiche Materiale'!$N$5))^0.5</f>
        <v>32.148888814775354</v>
      </c>
      <c r="W153" s="22">
        <f t="shared" si="34"/>
        <v>49.573586552383588</v>
      </c>
      <c r="X153" s="17" t="str">
        <f t="shared" si="29"/>
        <v>NON VERIFICATO</v>
      </c>
    </row>
    <row r="154" spans="1:24" ht="15.75" x14ac:dyDescent="0.25">
      <c r="A154" s="5" t="s">
        <v>111</v>
      </c>
      <c r="B154" s="5" t="s">
        <v>16</v>
      </c>
      <c r="C154" s="5" t="s">
        <v>98</v>
      </c>
      <c r="D154" s="5" t="s">
        <v>101</v>
      </c>
      <c r="E154" s="96">
        <v>-195.61360000000002</v>
      </c>
      <c r="F154" s="96">
        <v>-52.1952</v>
      </c>
      <c r="G154" s="96">
        <v>-19.159200000000002</v>
      </c>
      <c r="H154" s="96">
        <v>-13.142480000000001</v>
      </c>
      <c r="I154" s="96">
        <v>-86.583520000000007</v>
      </c>
      <c r="J154" s="96">
        <v>-35.936880000000002</v>
      </c>
      <c r="K154" s="29">
        <f>VLOOKUP(B154,'Caratteristiche Maschi'!$A$4:$C$27,2,)</f>
        <v>0.6</v>
      </c>
      <c r="L154" s="30">
        <f>VLOOKUP(B154,'Caratteristiche Maschi'!$A$4:$C$27,3,)</f>
        <v>2.57</v>
      </c>
      <c r="M154" s="16">
        <f t="shared" si="30"/>
        <v>-126.85706874189367</v>
      </c>
      <c r="N154" s="22">
        <f>((MAXA(K154:L154)^2*MINA(K154:L154))*ABS(M154)/2)*(1-ABS(M154)/(0.85*'Caratteristiche Materiale'!$N$4))</f>
        <v>187.05308859670586</v>
      </c>
      <c r="O154" s="17" t="str">
        <f t="shared" si="27"/>
        <v>verificato</v>
      </c>
      <c r="P154" s="20">
        <f>ABS(M154)/(0.85*'Caratteristiche Materiale'!$N$4)</f>
        <v>0.25584618905928136</v>
      </c>
      <c r="Q154" s="21">
        <f t="shared" si="31"/>
        <v>0.57116674980937143</v>
      </c>
      <c r="R154" s="22">
        <f>0.85*'Caratteristiche Materiale'!$N$4*min!P154*(MINA(min!K154:L154))^2*MAXA(min!K154:L154)*(0.5-min!P154/2)</f>
        <v>43.66998177355002</v>
      </c>
      <c r="S154" s="17" t="str">
        <f t="shared" si="28"/>
        <v>NON VERIFICATO</v>
      </c>
      <c r="T154" s="16">
        <f t="shared" si="32"/>
        <v>33.849027237354086</v>
      </c>
      <c r="U154" s="22">
        <f t="shared" si="33"/>
        <v>12.424902723735411</v>
      </c>
      <c r="V154" s="22">
        <f>'Caratteristiche Materiale'!$N$5*(1+ABS(min!M154)/(1.5*'Caratteristiche Materiale'!$N$5))^0.5</f>
        <v>32.148888814775354</v>
      </c>
      <c r="W154" s="22">
        <f t="shared" si="34"/>
        <v>49.573586552383588</v>
      </c>
      <c r="X154" s="17" t="str">
        <f t="shared" si="29"/>
        <v>NON VERIFICATO</v>
      </c>
    </row>
    <row r="155" spans="1:24" ht="15.75" x14ac:dyDescent="0.25">
      <c r="A155" s="5" t="s">
        <v>111</v>
      </c>
      <c r="B155" s="5" t="s">
        <v>16</v>
      </c>
      <c r="C155" s="5" t="s">
        <v>99</v>
      </c>
      <c r="D155" s="5" t="s">
        <v>101</v>
      </c>
      <c r="E155" s="96">
        <v>-195.61360000000002</v>
      </c>
      <c r="F155" s="96">
        <v>-52.1952</v>
      </c>
      <c r="G155" s="96">
        <v>-19.159200000000002</v>
      </c>
      <c r="H155" s="96">
        <v>-13.142480000000001</v>
      </c>
      <c r="I155" s="96">
        <v>-86.583520000000007</v>
      </c>
      <c r="J155" s="96">
        <v>-35.936880000000002</v>
      </c>
      <c r="K155" s="29">
        <f>VLOOKUP(B155,'Caratteristiche Maschi'!$A$4:$C$27,2,)</f>
        <v>0.6</v>
      </c>
      <c r="L155" s="30">
        <f>VLOOKUP(B155,'Caratteristiche Maschi'!$A$4:$C$27,3,)</f>
        <v>2.57</v>
      </c>
      <c r="M155" s="16">
        <f t="shared" si="30"/>
        <v>-126.85706874189367</v>
      </c>
      <c r="N155" s="22">
        <f>((MAXA(K155:L155)^2*MINA(K155:L155))*ABS(M155)/2)*(1-ABS(M155)/(0.85*'Caratteristiche Materiale'!$N$4))</f>
        <v>187.05308859670586</v>
      </c>
      <c r="O155" s="17" t="str">
        <f t="shared" si="27"/>
        <v>verificato</v>
      </c>
      <c r="P155" s="20">
        <f>ABS(M155)/(0.85*'Caratteristiche Materiale'!$N$4)</f>
        <v>0.25584618905928136</v>
      </c>
      <c r="Q155" s="21">
        <f t="shared" si="31"/>
        <v>0.57116674980937143</v>
      </c>
      <c r="R155" s="22">
        <f>0.85*'Caratteristiche Materiale'!$N$4*min!P155*(MINA(min!K155:L155))^2*MAXA(min!K155:L155)*(0.5-min!P155/2)</f>
        <v>43.66998177355002</v>
      </c>
      <c r="S155" s="17" t="str">
        <f t="shared" si="28"/>
        <v>NON VERIFICATO</v>
      </c>
      <c r="T155" s="16">
        <f t="shared" si="32"/>
        <v>33.849027237354086</v>
      </c>
      <c r="U155" s="22">
        <f t="shared" si="33"/>
        <v>12.424902723735411</v>
      </c>
      <c r="V155" s="22">
        <f>'Caratteristiche Materiale'!$N$5*(1+ABS(min!M155)/(1.5*'Caratteristiche Materiale'!$N$5))^0.5</f>
        <v>32.148888814775354</v>
      </c>
      <c r="W155" s="22">
        <f t="shared" si="34"/>
        <v>49.573586552383588</v>
      </c>
      <c r="X155" s="17" t="str">
        <f t="shared" si="29"/>
        <v>NON VERIFICATO</v>
      </c>
    </row>
    <row r="156" spans="1:24" ht="15.75" x14ac:dyDescent="0.25">
      <c r="A156" s="5" t="s">
        <v>111</v>
      </c>
      <c r="B156" s="5" t="s">
        <v>17</v>
      </c>
      <c r="C156" s="5" t="s">
        <v>92</v>
      </c>
      <c r="D156" s="5" t="s">
        <v>101</v>
      </c>
      <c r="E156" s="96">
        <v>-147.61600000000001</v>
      </c>
      <c r="F156" s="96">
        <v>-74.947199999999995</v>
      </c>
      <c r="G156" s="96">
        <v>-10.291200000000002</v>
      </c>
      <c r="H156" s="96">
        <v>-2.9392</v>
      </c>
      <c r="I156" s="96">
        <v>-38.327440000000003</v>
      </c>
      <c r="J156" s="96">
        <v>-52.254719999999999</v>
      </c>
      <c r="K156" s="29">
        <f>VLOOKUP(B156,'Caratteristiche Maschi'!$A$4:$C$27,2,)</f>
        <v>0.6</v>
      </c>
      <c r="L156" s="30">
        <f>VLOOKUP(B156,'Caratteristiche Maschi'!$A$4:$C$27,3,)</f>
        <v>2.21</v>
      </c>
      <c r="M156" s="16">
        <f t="shared" si="30"/>
        <v>-111.32428355957769</v>
      </c>
      <c r="N156" s="22">
        <f>((MAXA(K156:L156)^2*MINA(K156:L156))*ABS(M156)/2)*(1-ABS(M156)/(0.85*'Caratteristiche Materiale'!$N$4))</f>
        <v>126.49301872941179</v>
      </c>
      <c r="O156" s="17" t="str">
        <f t="shared" si="27"/>
        <v>verificato</v>
      </c>
      <c r="P156" s="20">
        <f>ABS(M156)/(0.85*'Caratteristiche Materiale'!$N$4)</f>
        <v>0.22451956348150121</v>
      </c>
      <c r="Q156" s="21">
        <f t="shared" si="31"/>
        <v>0.52233158728673212</v>
      </c>
      <c r="R156" s="22">
        <f>0.85*'Caratteristiche Materiale'!$N$4*min!P156*(MINA(min!K156:L156))^2*MAXA(min!K156:L156)*(0.5-min!P156/2)</f>
        <v>34.341996035134422</v>
      </c>
      <c r="S156" s="17" t="str">
        <f t="shared" si="28"/>
        <v>NON VERIFICATO</v>
      </c>
      <c r="T156" s="16">
        <f t="shared" si="32"/>
        <v>56.521266968325797</v>
      </c>
      <c r="U156" s="22">
        <f t="shared" si="33"/>
        <v>7.7610859728506805</v>
      </c>
      <c r="V156" s="22">
        <f>'Caratteristiche Materiale'!$N$5*(1+ABS(min!M156)/(1.5*'Caratteristiche Materiale'!$N$5))^0.5</f>
        <v>30.354074285144346</v>
      </c>
      <c r="W156" s="22">
        <f t="shared" si="34"/>
        <v>40.2495025021014</v>
      </c>
      <c r="X156" s="17" t="str">
        <f t="shared" si="29"/>
        <v>NON VERIFICATO</v>
      </c>
    </row>
    <row r="157" spans="1:24" ht="15.75" x14ac:dyDescent="0.25">
      <c r="A157" s="5" t="s">
        <v>111</v>
      </c>
      <c r="B157" s="5" t="s">
        <v>17</v>
      </c>
      <c r="C157" s="5" t="s">
        <v>93</v>
      </c>
      <c r="D157" s="5" t="s">
        <v>101</v>
      </c>
      <c r="E157" s="96">
        <v>-151.5744</v>
      </c>
      <c r="F157" s="96">
        <v>-49.975200000000001</v>
      </c>
      <c r="G157" s="96">
        <v>-17.361600000000003</v>
      </c>
      <c r="H157" s="96">
        <v>-4.6122399999999999</v>
      </c>
      <c r="I157" s="96">
        <v>-71.27552</v>
      </c>
      <c r="J157" s="96">
        <v>-32.250480000000003</v>
      </c>
      <c r="K157" s="29">
        <f>VLOOKUP(B157,'Caratteristiche Maschi'!$A$4:$C$27,2,)</f>
        <v>0.6</v>
      </c>
      <c r="L157" s="30">
        <f>VLOOKUP(B157,'Caratteristiche Maschi'!$A$4:$C$27,3,)</f>
        <v>2.21</v>
      </c>
      <c r="M157" s="16">
        <f t="shared" si="30"/>
        <v>-114.30950226244344</v>
      </c>
      <c r="N157" s="22">
        <f>((MAXA(K157:L157)^2*MINA(K157:L157))*ABS(M157)/2)*(1-ABS(M157)/(0.85*'Caratteristiche Materiale'!$N$4))</f>
        <v>128.87660488174791</v>
      </c>
      <c r="O157" s="17" t="str">
        <f t="shared" si="27"/>
        <v>verificato</v>
      </c>
      <c r="P157" s="20">
        <f>ABS(M157)/(0.85*'Caratteristiche Materiale'!$N$4)</f>
        <v>0.23054017263013801</v>
      </c>
      <c r="Q157" s="21">
        <f t="shared" si="31"/>
        <v>0.53217420430141249</v>
      </c>
      <c r="R157" s="22">
        <f>0.85*'Caratteristiche Materiale'!$N$4*min!P157*(MINA(min!K157:L157))^2*MAXA(min!K157:L157)*(0.5-min!P157/2)</f>
        <v>34.989123497307119</v>
      </c>
      <c r="S157" s="17" t="str">
        <f t="shared" si="28"/>
        <v>NON VERIFICATO</v>
      </c>
      <c r="T157" s="16">
        <f t="shared" si="32"/>
        <v>37.688687782805438</v>
      </c>
      <c r="U157" s="22">
        <f t="shared" si="33"/>
        <v>13.093212669683261</v>
      </c>
      <c r="V157" s="22">
        <f>'Caratteristiche Materiale'!$N$5*(1+ABS(min!M157)/(1.5*'Caratteristiche Materiale'!$N$5))^0.5</f>
        <v>30.707161030647097</v>
      </c>
      <c r="W157" s="22">
        <f t="shared" si="34"/>
        <v>40.717695526638046</v>
      </c>
      <c r="X157" s="17" t="str">
        <f t="shared" si="29"/>
        <v>NON VERIFICATO</v>
      </c>
    </row>
    <row r="158" spans="1:24" ht="15.75" x14ac:dyDescent="0.25">
      <c r="A158" s="5" t="s">
        <v>111</v>
      </c>
      <c r="B158" s="5" t="s">
        <v>17</v>
      </c>
      <c r="C158" s="5" t="s">
        <v>94</v>
      </c>
      <c r="D158" s="5" t="s">
        <v>101</v>
      </c>
      <c r="E158" s="96">
        <v>-147.61600000000001</v>
      </c>
      <c r="F158" s="96">
        <v>-74.947199999999995</v>
      </c>
      <c r="G158" s="96">
        <v>-10.291200000000002</v>
      </c>
      <c r="H158" s="96">
        <v>-2.9392</v>
      </c>
      <c r="I158" s="96">
        <v>-38.327440000000003</v>
      </c>
      <c r="J158" s="96">
        <v>-52.254719999999999</v>
      </c>
      <c r="K158" s="29">
        <f>VLOOKUP(B158,'Caratteristiche Maschi'!$A$4:$C$27,2,)</f>
        <v>0.6</v>
      </c>
      <c r="L158" s="30">
        <f>VLOOKUP(B158,'Caratteristiche Maschi'!$A$4:$C$27,3,)</f>
        <v>2.21</v>
      </c>
      <c r="M158" s="16">
        <f t="shared" si="30"/>
        <v>-111.32428355957769</v>
      </c>
      <c r="N158" s="22">
        <f>((MAXA(K158:L158)^2*MINA(K158:L158))*ABS(M158)/2)*(1-ABS(M158)/(0.85*'Caratteristiche Materiale'!$N$4))</f>
        <v>126.49301872941179</v>
      </c>
      <c r="O158" s="17" t="str">
        <f t="shared" si="27"/>
        <v>verificato</v>
      </c>
      <c r="P158" s="20">
        <f>ABS(M158)/(0.85*'Caratteristiche Materiale'!$N$4)</f>
        <v>0.22451956348150121</v>
      </c>
      <c r="Q158" s="21">
        <f t="shared" si="31"/>
        <v>0.52233158728673212</v>
      </c>
      <c r="R158" s="22">
        <f>0.85*'Caratteristiche Materiale'!$N$4*min!P158*(MINA(min!K158:L158))^2*MAXA(min!K158:L158)*(0.5-min!P158/2)</f>
        <v>34.341996035134422</v>
      </c>
      <c r="S158" s="17" t="str">
        <f t="shared" si="28"/>
        <v>NON VERIFICATO</v>
      </c>
      <c r="T158" s="16">
        <f t="shared" si="32"/>
        <v>56.521266968325797</v>
      </c>
      <c r="U158" s="22">
        <f t="shared" si="33"/>
        <v>7.7610859728506805</v>
      </c>
      <c r="V158" s="22">
        <f>'Caratteristiche Materiale'!$N$5*(1+ABS(min!M158)/(1.5*'Caratteristiche Materiale'!$N$5))^0.5</f>
        <v>30.354074285144346</v>
      </c>
      <c r="W158" s="22">
        <f t="shared" si="34"/>
        <v>40.2495025021014</v>
      </c>
      <c r="X158" s="17" t="str">
        <f t="shared" si="29"/>
        <v>NON VERIFICATO</v>
      </c>
    </row>
    <row r="159" spans="1:24" ht="15.75" x14ac:dyDescent="0.25">
      <c r="A159" s="5" t="s">
        <v>111</v>
      </c>
      <c r="B159" s="5" t="s">
        <v>17</v>
      </c>
      <c r="C159" s="5" t="s">
        <v>95</v>
      </c>
      <c r="D159" s="5" t="s">
        <v>101</v>
      </c>
      <c r="E159" s="96">
        <v>-147.61600000000001</v>
      </c>
      <c r="F159" s="96">
        <v>-74.947199999999995</v>
      </c>
      <c r="G159" s="96">
        <v>-10.291200000000002</v>
      </c>
      <c r="H159" s="96">
        <v>-2.9392</v>
      </c>
      <c r="I159" s="96">
        <v>-38.327440000000003</v>
      </c>
      <c r="J159" s="96">
        <v>-52.254719999999999</v>
      </c>
      <c r="K159" s="29">
        <f>VLOOKUP(B159,'Caratteristiche Maschi'!$A$4:$C$27,2,)</f>
        <v>0.6</v>
      </c>
      <c r="L159" s="30">
        <f>VLOOKUP(B159,'Caratteristiche Maschi'!$A$4:$C$27,3,)</f>
        <v>2.21</v>
      </c>
      <c r="M159" s="16">
        <f t="shared" si="30"/>
        <v>-111.32428355957769</v>
      </c>
      <c r="N159" s="22">
        <f>((MAXA(K159:L159)^2*MINA(K159:L159))*ABS(M159)/2)*(1-ABS(M159)/(0.85*'Caratteristiche Materiale'!$N$4))</f>
        <v>126.49301872941179</v>
      </c>
      <c r="O159" s="17" t="str">
        <f t="shared" si="27"/>
        <v>verificato</v>
      </c>
      <c r="P159" s="20">
        <f>ABS(M159)/(0.85*'Caratteristiche Materiale'!$N$4)</f>
        <v>0.22451956348150121</v>
      </c>
      <c r="Q159" s="21">
        <f t="shared" si="31"/>
        <v>0.52233158728673212</v>
      </c>
      <c r="R159" s="22">
        <f>0.85*'Caratteristiche Materiale'!$N$4*min!P159*(MINA(min!K159:L159))^2*MAXA(min!K159:L159)*(0.5-min!P159/2)</f>
        <v>34.341996035134422</v>
      </c>
      <c r="S159" s="17" t="str">
        <f t="shared" si="28"/>
        <v>NON VERIFICATO</v>
      </c>
      <c r="T159" s="16">
        <f t="shared" si="32"/>
        <v>56.521266968325797</v>
      </c>
      <c r="U159" s="22">
        <f t="shared" si="33"/>
        <v>7.7610859728506805</v>
      </c>
      <c r="V159" s="22">
        <f>'Caratteristiche Materiale'!$N$5*(1+ABS(min!M159)/(1.5*'Caratteristiche Materiale'!$N$5))^0.5</f>
        <v>30.354074285144346</v>
      </c>
      <c r="W159" s="22">
        <f t="shared" si="34"/>
        <v>40.2495025021014</v>
      </c>
      <c r="X159" s="17" t="str">
        <f t="shared" si="29"/>
        <v>NON VERIFICATO</v>
      </c>
    </row>
    <row r="160" spans="1:24" ht="15.75" x14ac:dyDescent="0.25">
      <c r="A160" s="5" t="s">
        <v>111</v>
      </c>
      <c r="B160" s="5" t="s">
        <v>17</v>
      </c>
      <c r="C160" s="5" t="s">
        <v>96</v>
      </c>
      <c r="D160" s="5" t="s">
        <v>101</v>
      </c>
      <c r="E160" s="96">
        <v>-147.61600000000001</v>
      </c>
      <c r="F160" s="96">
        <v>-74.947199999999995</v>
      </c>
      <c r="G160" s="96">
        <v>-10.291200000000002</v>
      </c>
      <c r="H160" s="96">
        <v>-2.9392</v>
      </c>
      <c r="I160" s="96">
        <v>-38.327440000000003</v>
      </c>
      <c r="J160" s="96">
        <v>-52.254719999999999</v>
      </c>
      <c r="K160" s="29">
        <f>VLOOKUP(B160,'Caratteristiche Maschi'!$A$4:$C$27,2,)</f>
        <v>0.6</v>
      </c>
      <c r="L160" s="30">
        <f>VLOOKUP(B160,'Caratteristiche Maschi'!$A$4:$C$27,3,)</f>
        <v>2.21</v>
      </c>
      <c r="M160" s="16">
        <f t="shared" si="30"/>
        <v>-111.32428355957769</v>
      </c>
      <c r="N160" s="22">
        <f>((MAXA(K160:L160)^2*MINA(K160:L160))*ABS(M160)/2)*(1-ABS(M160)/(0.85*'Caratteristiche Materiale'!$N$4))</f>
        <v>126.49301872941179</v>
      </c>
      <c r="O160" s="17" t="str">
        <f t="shared" si="27"/>
        <v>verificato</v>
      </c>
      <c r="P160" s="20">
        <f>ABS(M160)/(0.85*'Caratteristiche Materiale'!$N$4)</f>
        <v>0.22451956348150121</v>
      </c>
      <c r="Q160" s="21">
        <f t="shared" si="31"/>
        <v>0.52233158728673212</v>
      </c>
      <c r="R160" s="22">
        <f>0.85*'Caratteristiche Materiale'!$N$4*min!P160*(MINA(min!K160:L160))^2*MAXA(min!K160:L160)*(0.5-min!P160/2)</f>
        <v>34.341996035134422</v>
      </c>
      <c r="S160" s="17" t="str">
        <f t="shared" si="28"/>
        <v>NON VERIFICATO</v>
      </c>
      <c r="T160" s="16">
        <f t="shared" si="32"/>
        <v>56.521266968325797</v>
      </c>
      <c r="U160" s="22">
        <f t="shared" si="33"/>
        <v>7.7610859728506805</v>
      </c>
      <c r="V160" s="22">
        <f>'Caratteristiche Materiale'!$N$5*(1+ABS(min!M160)/(1.5*'Caratteristiche Materiale'!$N$5))^0.5</f>
        <v>30.354074285144346</v>
      </c>
      <c r="W160" s="22">
        <f t="shared" si="34"/>
        <v>40.2495025021014</v>
      </c>
      <c r="X160" s="17" t="str">
        <f t="shared" si="29"/>
        <v>NON VERIFICATO</v>
      </c>
    </row>
    <row r="161" spans="1:24" ht="15.75" x14ac:dyDescent="0.25">
      <c r="A161" s="5" t="s">
        <v>111</v>
      </c>
      <c r="B161" s="5" t="s">
        <v>17</v>
      </c>
      <c r="C161" s="5" t="s">
        <v>97</v>
      </c>
      <c r="D161" s="5" t="s">
        <v>101</v>
      </c>
      <c r="E161" s="96">
        <v>-151.5744</v>
      </c>
      <c r="F161" s="96">
        <v>-49.975200000000001</v>
      </c>
      <c r="G161" s="96">
        <v>-17.361600000000003</v>
      </c>
      <c r="H161" s="96">
        <v>-4.6122399999999999</v>
      </c>
      <c r="I161" s="96">
        <v>-71.27552</v>
      </c>
      <c r="J161" s="96">
        <v>-32.250480000000003</v>
      </c>
      <c r="K161" s="29">
        <f>VLOOKUP(B161,'Caratteristiche Maschi'!$A$4:$C$27,2,)</f>
        <v>0.6</v>
      </c>
      <c r="L161" s="30">
        <f>VLOOKUP(B161,'Caratteristiche Maschi'!$A$4:$C$27,3,)</f>
        <v>2.21</v>
      </c>
      <c r="M161" s="16">
        <f t="shared" si="30"/>
        <v>-114.30950226244344</v>
      </c>
      <c r="N161" s="22">
        <f>((MAXA(K161:L161)^2*MINA(K161:L161))*ABS(M161)/2)*(1-ABS(M161)/(0.85*'Caratteristiche Materiale'!$N$4))</f>
        <v>128.87660488174791</v>
      </c>
      <c r="O161" s="17" t="str">
        <f t="shared" si="27"/>
        <v>verificato</v>
      </c>
      <c r="P161" s="20">
        <f>ABS(M161)/(0.85*'Caratteristiche Materiale'!$N$4)</f>
        <v>0.23054017263013801</v>
      </c>
      <c r="Q161" s="21">
        <f t="shared" si="31"/>
        <v>0.53217420430141249</v>
      </c>
      <c r="R161" s="22">
        <f>0.85*'Caratteristiche Materiale'!$N$4*min!P161*(MINA(min!K161:L161))^2*MAXA(min!K161:L161)*(0.5-min!P161/2)</f>
        <v>34.989123497307119</v>
      </c>
      <c r="S161" s="17" t="str">
        <f t="shared" si="28"/>
        <v>NON VERIFICATO</v>
      </c>
      <c r="T161" s="16">
        <f t="shared" si="32"/>
        <v>37.688687782805438</v>
      </c>
      <c r="U161" s="22">
        <f t="shared" si="33"/>
        <v>13.093212669683261</v>
      </c>
      <c r="V161" s="22">
        <f>'Caratteristiche Materiale'!$N$5*(1+ABS(min!M161)/(1.5*'Caratteristiche Materiale'!$N$5))^0.5</f>
        <v>30.707161030647097</v>
      </c>
      <c r="W161" s="22">
        <f t="shared" si="34"/>
        <v>40.717695526638046</v>
      </c>
      <c r="X161" s="17" t="str">
        <f t="shared" si="29"/>
        <v>NON VERIFICATO</v>
      </c>
    </row>
    <row r="162" spans="1:24" ht="15.75" x14ac:dyDescent="0.25">
      <c r="A162" s="5" t="s">
        <v>111</v>
      </c>
      <c r="B162" s="5" t="s">
        <v>17</v>
      </c>
      <c r="C162" s="5" t="s">
        <v>98</v>
      </c>
      <c r="D162" s="5" t="s">
        <v>101</v>
      </c>
      <c r="E162" s="96">
        <v>-151.5744</v>
      </c>
      <c r="F162" s="96">
        <v>-49.975200000000001</v>
      </c>
      <c r="G162" s="96">
        <v>-17.361600000000003</v>
      </c>
      <c r="H162" s="96">
        <v>-4.6122399999999999</v>
      </c>
      <c r="I162" s="96">
        <v>-71.27552</v>
      </c>
      <c r="J162" s="96">
        <v>-32.250480000000003</v>
      </c>
      <c r="K162" s="29">
        <f>VLOOKUP(B162,'Caratteristiche Maschi'!$A$4:$C$27,2,)</f>
        <v>0.6</v>
      </c>
      <c r="L162" s="30">
        <f>VLOOKUP(B162,'Caratteristiche Maschi'!$A$4:$C$27,3,)</f>
        <v>2.21</v>
      </c>
      <c r="M162" s="16">
        <f t="shared" si="30"/>
        <v>-114.30950226244344</v>
      </c>
      <c r="N162" s="22">
        <f>((MAXA(K162:L162)^2*MINA(K162:L162))*ABS(M162)/2)*(1-ABS(M162)/(0.85*'Caratteristiche Materiale'!$N$4))</f>
        <v>128.87660488174791</v>
      </c>
      <c r="O162" s="17" t="str">
        <f t="shared" si="27"/>
        <v>verificato</v>
      </c>
      <c r="P162" s="20">
        <f>ABS(M162)/(0.85*'Caratteristiche Materiale'!$N$4)</f>
        <v>0.23054017263013801</v>
      </c>
      <c r="Q162" s="21">
        <f t="shared" si="31"/>
        <v>0.53217420430141249</v>
      </c>
      <c r="R162" s="22">
        <f>0.85*'Caratteristiche Materiale'!$N$4*min!P162*(MINA(min!K162:L162))^2*MAXA(min!K162:L162)*(0.5-min!P162/2)</f>
        <v>34.989123497307119</v>
      </c>
      <c r="S162" s="17" t="str">
        <f t="shared" si="28"/>
        <v>NON VERIFICATO</v>
      </c>
      <c r="T162" s="16">
        <f t="shared" si="32"/>
        <v>37.688687782805438</v>
      </c>
      <c r="U162" s="22">
        <f t="shared" si="33"/>
        <v>13.093212669683261</v>
      </c>
      <c r="V162" s="22">
        <f>'Caratteristiche Materiale'!$N$5*(1+ABS(min!M162)/(1.5*'Caratteristiche Materiale'!$N$5))^0.5</f>
        <v>30.707161030647097</v>
      </c>
      <c r="W162" s="22">
        <f t="shared" si="34"/>
        <v>40.717695526638046</v>
      </c>
      <c r="X162" s="17" t="str">
        <f t="shared" si="29"/>
        <v>NON VERIFICATO</v>
      </c>
    </row>
    <row r="163" spans="1:24" ht="15.75" x14ac:dyDescent="0.25">
      <c r="A163" s="5" t="s">
        <v>111</v>
      </c>
      <c r="B163" s="5" t="s">
        <v>17</v>
      </c>
      <c r="C163" s="5" t="s">
        <v>99</v>
      </c>
      <c r="D163" s="5" t="s">
        <v>101</v>
      </c>
      <c r="E163" s="96">
        <v>-151.5744</v>
      </c>
      <c r="F163" s="96">
        <v>-49.975200000000001</v>
      </c>
      <c r="G163" s="96">
        <v>-17.361600000000003</v>
      </c>
      <c r="H163" s="96">
        <v>-4.6122399999999999</v>
      </c>
      <c r="I163" s="96">
        <v>-71.27552</v>
      </c>
      <c r="J163" s="96">
        <v>-32.250480000000003</v>
      </c>
      <c r="K163" s="29">
        <f>VLOOKUP(B163,'Caratteristiche Maschi'!$A$4:$C$27,2,)</f>
        <v>0.6</v>
      </c>
      <c r="L163" s="30">
        <f>VLOOKUP(B163,'Caratteristiche Maschi'!$A$4:$C$27,3,)</f>
        <v>2.21</v>
      </c>
      <c r="M163" s="16">
        <f t="shared" si="30"/>
        <v>-114.30950226244344</v>
      </c>
      <c r="N163" s="22">
        <f>((MAXA(K163:L163)^2*MINA(K163:L163))*ABS(M163)/2)*(1-ABS(M163)/(0.85*'Caratteristiche Materiale'!$N$4))</f>
        <v>128.87660488174791</v>
      </c>
      <c r="O163" s="17" t="str">
        <f t="shared" si="27"/>
        <v>verificato</v>
      </c>
      <c r="P163" s="20">
        <f>ABS(M163)/(0.85*'Caratteristiche Materiale'!$N$4)</f>
        <v>0.23054017263013801</v>
      </c>
      <c r="Q163" s="21">
        <f t="shared" si="31"/>
        <v>0.53217420430141249</v>
      </c>
      <c r="R163" s="22">
        <f>0.85*'Caratteristiche Materiale'!$N$4*min!P163*(MINA(min!K163:L163))^2*MAXA(min!K163:L163)*(0.5-min!P163/2)</f>
        <v>34.989123497307119</v>
      </c>
      <c r="S163" s="17" t="str">
        <f t="shared" si="28"/>
        <v>NON VERIFICATO</v>
      </c>
      <c r="T163" s="16">
        <f t="shared" si="32"/>
        <v>37.688687782805438</v>
      </c>
      <c r="U163" s="22">
        <f t="shared" si="33"/>
        <v>13.093212669683261</v>
      </c>
      <c r="V163" s="22">
        <f>'Caratteristiche Materiale'!$N$5*(1+ABS(min!M163)/(1.5*'Caratteristiche Materiale'!$N$5))^0.5</f>
        <v>30.707161030647097</v>
      </c>
      <c r="W163" s="22">
        <f t="shared" si="34"/>
        <v>40.717695526638046</v>
      </c>
      <c r="X163" s="17" t="str">
        <f t="shared" si="29"/>
        <v>NON VERIFICATO</v>
      </c>
    </row>
    <row r="164" spans="1:24" ht="15.75" x14ac:dyDescent="0.25">
      <c r="A164" s="5" t="s">
        <v>111</v>
      </c>
      <c r="B164" s="5" t="s">
        <v>18</v>
      </c>
      <c r="C164" s="5" t="s">
        <v>92</v>
      </c>
      <c r="D164" s="5" t="s">
        <v>101</v>
      </c>
      <c r="E164" s="96">
        <v>-224.38960000000003</v>
      </c>
      <c r="F164" s="96">
        <v>-77.055200000000013</v>
      </c>
      <c r="G164" s="96">
        <v>-14.847200000000001</v>
      </c>
      <c r="H164" s="96">
        <v>-4.8784000000000001</v>
      </c>
      <c r="I164" s="96">
        <v>-65.078000000000003</v>
      </c>
      <c r="J164" s="96">
        <v>-38.652240000000006</v>
      </c>
      <c r="K164" s="29">
        <f>VLOOKUP(B164,'Caratteristiche Maschi'!$A$4:$C$27,2,)</f>
        <v>0.6</v>
      </c>
      <c r="L164" s="30">
        <f>VLOOKUP(B164,'Caratteristiche Maschi'!$A$4:$C$27,3,)</f>
        <v>3.41</v>
      </c>
      <c r="M164" s="16">
        <f t="shared" si="30"/>
        <v>-109.67233626588468</v>
      </c>
      <c r="N164" s="22">
        <f>((MAXA(K164:L164)^2*MINA(K164:L164))*ABS(M164)/2)*(1-ABS(M164)/(0.85*'Caratteristiche Materiale'!$N$4))</f>
        <v>297.96125524679007</v>
      </c>
      <c r="O164" s="17" t="str">
        <f t="shared" ref="O164:O195" si="35">IF(N164&gt;=ABS((IF(A164="Y",I164,J164))), "verificato", "NON VERIFICATO")</f>
        <v>verificato</v>
      </c>
      <c r="P164" s="20">
        <f>ABS(M164)/(0.85*'Caratteristiche Materiale'!$N$4)</f>
        <v>0.22118790507405311</v>
      </c>
      <c r="Q164" s="21">
        <f t="shared" si="31"/>
        <v>0.51679144716901448</v>
      </c>
      <c r="R164" s="22">
        <f>0.85*'Caratteristiche Materiale'!$N$4*min!P164*(MINA(min!K164:L164))^2*MAXA(min!K164:L164)*(0.5-min!P164/2)</f>
        <v>52.427200336678588</v>
      </c>
      <c r="S164" s="17" t="str">
        <f t="shared" ref="S164:S195" si="36">IF(R164&gt;=ABS((IF(A164="Y",J164,I164))), "verificato", "NON VERIFICATO")</f>
        <v>NON VERIFICATO</v>
      </c>
      <c r="T164" s="16">
        <f t="shared" si="32"/>
        <v>37.66138807429131</v>
      </c>
      <c r="U164" s="22">
        <f t="shared" si="33"/>
        <v>7.2566959921798642</v>
      </c>
      <c r="V164" s="22">
        <f>'Caratteristiche Materiale'!$N$5*(1+ABS(min!M164)/(1.5*'Caratteristiche Materiale'!$N$5))^0.5</f>
        <v>30.156907919307837</v>
      </c>
      <c r="W164" s="22">
        <f t="shared" si="34"/>
        <v>61.701033602903827</v>
      </c>
      <c r="X164" s="17" t="str">
        <f t="shared" ref="X164:X195" si="37">IF(W164&gt;=ABS((IF(A164="Y",G164,F164))), "verificato", "NON VERIFICATO")</f>
        <v>NON VERIFICATO</v>
      </c>
    </row>
    <row r="165" spans="1:24" ht="15.75" x14ac:dyDescent="0.25">
      <c r="A165" s="5" t="s">
        <v>111</v>
      </c>
      <c r="B165" s="5" t="s">
        <v>18</v>
      </c>
      <c r="C165" s="5" t="s">
        <v>93</v>
      </c>
      <c r="D165" s="5" t="s">
        <v>101</v>
      </c>
      <c r="E165" s="96">
        <v>-226.36880000000002</v>
      </c>
      <c r="F165" s="96">
        <v>-54.640800000000006</v>
      </c>
      <c r="G165" s="96">
        <v>-24.814400000000003</v>
      </c>
      <c r="H165" s="96">
        <v>-10.30504</v>
      </c>
      <c r="I165" s="96">
        <v>-124.57472000000001</v>
      </c>
      <c r="J165" s="96">
        <v>-31.223759999999999</v>
      </c>
      <c r="K165" s="29">
        <f>VLOOKUP(B165,'Caratteristiche Maschi'!$A$4:$C$27,2,)</f>
        <v>0.6</v>
      </c>
      <c r="L165" s="30">
        <f>VLOOKUP(B165,'Caratteristiche Maschi'!$A$4:$C$27,3,)</f>
        <v>3.41</v>
      </c>
      <c r="M165" s="16">
        <f t="shared" si="30"/>
        <v>-110.63968719452592</v>
      </c>
      <c r="N165" s="22">
        <f>((MAXA(K165:L165)^2*MINA(K165:L165))*ABS(M165)/2)*(1-ABS(M165)/(0.85*'Caratteristiche Materiale'!$N$4))</f>
        <v>299.83639456564714</v>
      </c>
      <c r="O165" s="17" t="str">
        <f t="shared" si="35"/>
        <v>verificato</v>
      </c>
      <c r="P165" s="20">
        <f>ABS(M165)/(0.85*'Caratteristiche Materiale'!$N$4)</f>
        <v>0.22313886493013629</v>
      </c>
      <c r="Q165" s="21">
        <f t="shared" si="31"/>
        <v>0.52004373566348017</v>
      </c>
      <c r="R165" s="22">
        <f>0.85*'Caratteristiche Materiale'!$N$4*min!P165*(MINA(min!K165:L165))^2*MAXA(min!K165:L165)*(0.5-min!P165/2)</f>
        <v>52.757136873720896</v>
      </c>
      <c r="S165" s="17" t="str">
        <f t="shared" si="36"/>
        <v>NON VERIFICATO</v>
      </c>
      <c r="T165" s="16">
        <f t="shared" si="32"/>
        <v>26.706158357771265</v>
      </c>
      <c r="U165" s="22">
        <f t="shared" si="33"/>
        <v>12.128250244379279</v>
      </c>
      <c r="V165" s="22">
        <f>'Caratteristiche Materiale'!$N$5*(1+ABS(min!M165)/(1.5*'Caratteristiche Materiale'!$N$5))^0.5</f>
        <v>30.272520850222101</v>
      </c>
      <c r="W165" s="22">
        <f t="shared" si="34"/>
        <v>61.937577659554414</v>
      </c>
      <c r="X165" s="17" t="str">
        <f t="shared" si="37"/>
        <v>verificato</v>
      </c>
    </row>
    <row r="166" spans="1:24" ht="15.75" x14ac:dyDescent="0.25">
      <c r="A166" s="5" t="s">
        <v>111</v>
      </c>
      <c r="B166" s="5" t="s">
        <v>18</v>
      </c>
      <c r="C166" s="5" t="s">
        <v>94</v>
      </c>
      <c r="D166" s="5" t="s">
        <v>101</v>
      </c>
      <c r="E166" s="96">
        <v>-224.38960000000003</v>
      </c>
      <c r="F166" s="96">
        <v>-77.055200000000013</v>
      </c>
      <c r="G166" s="96">
        <v>-14.847200000000001</v>
      </c>
      <c r="H166" s="96">
        <v>-4.8784000000000001</v>
      </c>
      <c r="I166" s="96">
        <v>-65.078000000000003</v>
      </c>
      <c r="J166" s="96">
        <v>-38.652240000000006</v>
      </c>
      <c r="K166" s="29">
        <f>VLOOKUP(B166,'Caratteristiche Maschi'!$A$4:$C$27,2,)</f>
        <v>0.6</v>
      </c>
      <c r="L166" s="30">
        <f>VLOOKUP(B166,'Caratteristiche Maschi'!$A$4:$C$27,3,)</f>
        <v>3.41</v>
      </c>
      <c r="M166" s="16">
        <f t="shared" si="30"/>
        <v>-109.67233626588468</v>
      </c>
      <c r="N166" s="22">
        <f>((MAXA(K166:L166)^2*MINA(K166:L166))*ABS(M166)/2)*(1-ABS(M166)/(0.85*'Caratteristiche Materiale'!$N$4))</f>
        <v>297.96125524679007</v>
      </c>
      <c r="O166" s="17" t="str">
        <f t="shared" si="35"/>
        <v>verificato</v>
      </c>
      <c r="P166" s="20">
        <f>ABS(M166)/(0.85*'Caratteristiche Materiale'!$N$4)</f>
        <v>0.22118790507405311</v>
      </c>
      <c r="Q166" s="21">
        <f t="shared" si="31"/>
        <v>0.51679144716901448</v>
      </c>
      <c r="R166" s="22">
        <f>0.85*'Caratteristiche Materiale'!$N$4*min!P166*(MINA(min!K166:L166))^2*MAXA(min!K166:L166)*(0.5-min!P166/2)</f>
        <v>52.427200336678588</v>
      </c>
      <c r="S166" s="17" t="str">
        <f t="shared" si="36"/>
        <v>NON VERIFICATO</v>
      </c>
      <c r="T166" s="16">
        <f t="shared" si="32"/>
        <v>37.66138807429131</v>
      </c>
      <c r="U166" s="22">
        <f t="shared" si="33"/>
        <v>7.2566959921798642</v>
      </c>
      <c r="V166" s="22">
        <f>'Caratteristiche Materiale'!$N$5*(1+ABS(min!M166)/(1.5*'Caratteristiche Materiale'!$N$5))^0.5</f>
        <v>30.156907919307837</v>
      </c>
      <c r="W166" s="22">
        <f t="shared" si="34"/>
        <v>61.701033602903827</v>
      </c>
      <c r="X166" s="17" t="str">
        <f t="shared" si="37"/>
        <v>NON VERIFICATO</v>
      </c>
    </row>
    <row r="167" spans="1:24" ht="15.75" x14ac:dyDescent="0.25">
      <c r="A167" s="5" t="s">
        <v>111</v>
      </c>
      <c r="B167" s="5" t="s">
        <v>18</v>
      </c>
      <c r="C167" s="5" t="s">
        <v>95</v>
      </c>
      <c r="D167" s="5" t="s">
        <v>101</v>
      </c>
      <c r="E167" s="96">
        <v>-224.38960000000003</v>
      </c>
      <c r="F167" s="96">
        <v>-77.055200000000013</v>
      </c>
      <c r="G167" s="96">
        <v>-14.847200000000001</v>
      </c>
      <c r="H167" s="96">
        <v>-4.8784000000000001</v>
      </c>
      <c r="I167" s="96">
        <v>-65.078000000000003</v>
      </c>
      <c r="J167" s="96">
        <v>-38.652240000000006</v>
      </c>
      <c r="K167" s="29">
        <f>VLOOKUP(B167,'Caratteristiche Maschi'!$A$4:$C$27,2,)</f>
        <v>0.6</v>
      </c>
      <c r="L167" s="30">
        <f>VLOOKUP(B167,'Caratteristiche Maschi'!$A$4:$C$27,3,)</f>
        <v>3.41</v>
      </c>
      <c r="M167" s="16">
        <f t="shared" si="30"/>
        <v>-109.67233626588468</v>
      </c>
      <c r="N167" s="22">
        <f>((MAXA(K167:L167)^2*MINA(K167:L167))*ABS(M167)/2)*(1-ABS(M167)/(0.85*'Caratteristiche Materiale'!$N$4))</f>
        <v>297.96125524679007</v>
      </c>
      <c r="O167" s="17" t="str">
        <f t="shared" si="35"/>
        <v>verificato</v>
      </c>
      <c r="P167" s="20">
        <f>ABS(M167)/(0.85*'Caratteristiche Materiale'!$N$4)</f>
        <v>0.22118790507405311</v>
      </c>
      <c r="Q167" s="21">
        <f t="shared" si="31"/>
        <v>0.51679144716901448</v>
      </c>
      <c r="R167" s="22">
        <f>0.85*'Caratteristiche Materiale'!$N$4*min!P167*(MINA(min!K167:L167))^2*MAXA(min!K167:L167)*(0.5-min!P167/2)</f>
        <v>52.427200336678588</v>
      </c>
      <c r="S167" s="17" t="str">
        <f t="shared" si="36"/>
        <v>NON VERIFICATO</v>
      </c>
      <c r="T167" s="16">
        <f t="shared" si="32"/>
        <v>37.66138807429131</v>
      </c>
      <c r="U167" s="22">
        <f t="shared" si="33"/>
        <v>7.2566959921798642</v>
      </c>
      <c r="V167" s="22">
        <f>'Caratteristiche Materiale'!$N$5*(1+ABS(min!M167)/(1.5*'Caratteristiche Materiale'!$N$5))^0.5</f>
        <v>30.156907919307837</v>
      </c>
      <c r="W167" s="22">
        <f t="shared" si="34"/>
        <v>61.701033602903827</v>
      </c>
      <c r="X167" s="17" t="str">
        <f t="shared" si="37"/>
        <v>NON VERIFICATO</v>
      </c>
    </row>
    <row r="168" spans="1:24" ht="15.75" x14ac:dyDescent="0.25">
      <c r="A168" s="5" t="s">
        <v>111</v>
      </c>
      <c r="B168" s="5" t="s">
        <v>18</v>
      </c>
      <c r="C168" s="5" t="s">
        <v>96</v>
      </c>
      <c r="D168" s="5" t="s">
        <v>101</v>
      </c>
      <c r="E168" s="96">
        <v>-224.38960000000003</v>
      </c>
      <c r="F168" s="96">
        <v>-77.055200000000013</v>
      </c>
      <c r="G168" s="96">
        <v>-14.847200000000001</v>
      </c>
      <c r="H168" s="96">
        <v>-4.8784000000000001</v>
      </c>
      <c r="I168" s="96">
        <v>-65.078000000000003</v>
      </c>
      <c r="J168" s="96">
        <v>-38.652240000000006</v>
      </c>
      <c r="K168" s="29">
        <f>VLOOKUP(B168,'Caratteristiche Maschi'!$A$4:$C$27,2,)</f>
        <v>0.6</v>
      </c>
      <c r="L168" s="30">
        <f>VLOOKUP(B168,'Caratteristiche Maschi'!$A$4:$C$27,3,)</f>
        <v>3.41</v>
      </c>
      <c r="M168" s="16">
        <f t="shared" si="30"/>
        <v>-109.67233626588468</v>
      </c>
      <c r="N168" s="22">
        <f>((MAXA(K168:L168)^2*MINA(K168:L168))*ABS(M168)/2)*(1-ABS(M168)/(0.85*'Caratteristiche Materiale'!$N$4))</f>
        <v>297.96125524679007</v>
      </c>
      <c r="O168" s="17" t="str">
        <f t="shared" si="35"/>
        <v>verificato</v>
      </c>
      <c r="P168" s="20">
        <f>ABS(M168)/(0.85*'Caratteristiche Materiale'!$N$4)</f>
        <v>0.22118790507405311</v>
      </c>
      <c r="Q168" s="21">
        <f t="shared" si="31"/>
        <v>0.51679144716901448</v>
      </c>
      <c r="R168" s="22">
        <f>0.85*'Caratteristiche Materiale'!$N$4*min!P168*(MINA(min!K168:L168))^2*MAXA(min!K168:L168)*(0.5-min!P168/2)</f>
        <v>52.427200336678588</v>
      </c>
      <c r="S168" s="17" t="str">
        <f t="shared" si="36"/>
        <v>NON VERIFICATO</v>
      </c>
      <c r="T168" s="16">
        <f t="shared" si="32"/>
        <v>37.66138807429131</v>
      </c>
      <c r="U168" s="22">
        <f t="shared" si="33"/>
        <v>7.2566959921798642</v>
      </c>
      <c r="V168" s="22">
        <f>'Caratteristiche Materiale'!$N$5*(1+ABS(min!M168)/(1.5*'Caratteristiche Materiale'!$N$5))^0.5</f>
        <v>30.156907919307837</v>
      </c>
      <c r="W168" s="22">
        <f t="shared" si="34"/>
        <v>61.701033602903827</v>
      </c>
      <c r="X168" s="17" t="str">
        <f t="shared" si="37"/>
        <v>NON VERIFICATO</v>
      </c>
    </row>
    <row r="169" spans="1:24" ht="15.75" x14ac:dyDescent="0.25">
      <c r="A169" s="5" t="s">
        <v>111</v>
      </c>
      <c r="B169" s="5" t="s">
        <v>18</v>
      </c>
      <c r="C169" s="5" t="s">
        <v>97</v>
      </c>
      <c r="D169" s="5" t="s">
        <v>101</v>
      </c>
      <c r="E169" s="96">
        <v>-226.36880000000002</v>
      </c>
      <c r="F169" s="96">
        <v>-54.640800000000006</v>
      </c>
      <c r="G169" s="96">
        <v>-24.814400000000003</v>
      </c>
      <c r="H169" s="96">
        <v>-10.30504</v>
      </c>
      <c r="I169" s="96">
        <v>-124.57472000000001</v>
      </c>
      <c r="J169" s="96">
        <v>-31.223759999999999</v>
      </c>
      <c r="K169" s="29">
        <f>VLOOKUP(B169,'Caratteristiche Maschi'!$A$4:$C$27,2,)</f>
        <v>0.6</v>
      </c>
      <c r="L169" s="30">
        <f>VLOOKUP(B169,'Caratteristiche Maschi'!$A$4:$C$27,3,)</f>
        <v>3.41</v>
      </c>
      <c r="M169" s="16">
        <f t="shared" si="30"/>
        <v>-110.63968719452592</v>
      </c>
      <c r="N169" s="22">
        <f>((MAXA(K169:L169)^2*MINA(K169:L169))*ABS(M169)/2)*(1-ABS(M169)/(0.85*'Caratteristiche Materiale'!$N$4))</f>
        <v>299.83639456564714</v>
      </c>
      <c r="O169" s="17" t="str">
        <f t="shared" si="35"/>
        <v>verificato</v>
      </c>
      <c r="P169" s="20">
        <f>ABS(M169)/(0.85*'Caratteristiche Materiale'!$N$4)</f>
        <v>0.22313886493013629</v>
      </c>
      <c r="Q169" s="21">
        <f t="shared" si="31"/>
        <v>0.52004373566348017</v>
      </c>
      <c r="R169" s="22">
        <f>0.85*'Caratteristiche Materiale'!$N$4*min!P169*(MINA(min!K169:L169))^2*MAXA(min!K169:L169)*(0.5-min!P169/2)</f>
        <v>52.757136873720896</v>
      </c>
      <c r="S169" s="17" t="str">
        <f t="shared" si="36"/>
        <v>NON VERIFICATO</v>
      </c>
      <c r="T169" s="16">
        <f t="shared" si="32"/>
        <v>26.706158357771265</v>
      </c>
      <c r="U169" s="22">
        <f t="shared" si="33"/>
        <v>12.128250244379279</v>
      </c>
      <c r="V169" s="22">
        <f>'Caratteristiche Materiale'!$N$5*(1+ABS(min!M169)/(1.5*'Caratteristiche Materiale'!$N$5))^0.5</f>
        <v>30.272520850222101</v>
      </c>
      <c r="W169" s="22">
        <f t="shared" si="34"/>
        <v>61.937577659554414</v>
      </c>
      <c r="X169" s="17" t="str">
        <f t="shared" si="37"/>
        <v>verificato</v>
      </c>
    </row>
    <row r="170" spans="1:24" ht="15.75" x14ac:dyDescent="0.25">
      <c r="A170" s="5" t="s">
        <v>111</v>
      </c>
      <c r="B170" s="5" t="s">
        <v>18</v>
      </c>
      <c r="C170" s="5" t="s">
        <v>98</v>
      </c>
      <c r="D170" s="5" t="s">
        <v>101</v>
      </c>
      <c r="E170" s="96">
        <v>-226.36880000000002</v>
      </c>
      <c r="F170" s="96">
        <v>-54.640800000000006</v>
      </c>
      <c r="G170" s="96">
        <v>-24.814400000000003</v>
      </c>
      <c r="H170" s="96">
        <v>-10.30504</v>
      </c>
      <c r="I170" s="96">
        <v>-124.57472000000001</v>
      </c>
      <c r="J170" s="96">
        <v>-31.223759999999999</v>
      </c>
      <c r="K170" s="29">
        <f>VLOOKUP(B170,'Caratteristiche Maschi'!$A$4:$C$27,2,)</f>
        <v>0.6</v>
      </c>
      <c r="L170" s="30">
        <f>VLOOKUP(B170,'Caratteristiche Maschi'!$A$4:$C$27,3,)</f>
        <v>3.41</v>
      </c>
      <c r="M170" s="16">
        <f t="shared" si="30"/>
        <v>-110.63968719452592</v>
      </c>
      <c r="N170" s="22">
        <f>((MAXA(K170:L170)^2*MINA(K170:L170))*ABS(M170)/2)*(1-ABS(M170)/(0.85*'Caratteristiche Materiale'!$N$4))</f>
        <v>299.83639456564714</v>
      </c>
      <c r="O170" s="17" t="str">
        <f t="shared" si="35"/>
        <v>verificato</v>
      </c>
      <c r="P170" s="20">
        <f>ABS(M170)/(0.85*'Caratteristiche Materiale'!$N$4)</f>
        <v>0.22313886493013629</v>
      </c>
      <c r="Q170" s="21">
        <f t="shared" si="31"/>
        <v>0.52004373566348017</v>
      </c>
      <c r="R170" s="22">
        <f>0.85*'Caratteristiche Materiale'!$N$4*min!P170*(MINA(min!K170:L170))^2*MAXA(min!K170:L170)*(0.5-min!P170/2)</f>
        <v>52.757136873720896</v>
      </c>
      <c r="S170" s="17" t="str">
        <f t="shared" si="36"/>
        <v>NON VERIFICATO</v>
      </c>
      <c r="T170" s="16">
        <f t="shared" si="32"/>
        <v>26.706158357771265</v>
      </c>
      <c r="U170" s="22">
        <f t="shared" si="33"/>
        <v>12.128250244379279</v>
      </c>
      <c r="V170" s="22">
        <f>'Caratteristiche Materiale'!$N$5*(1+ABS(min!M170)/(1.5*'Caratteristiche Materiale'!$N$5))^0.5</f>
        <v>30.272520850222101</v>
      </c>
      <c r="W170" s="22">
        <f t="shared" si="34"/>
        <v>61.937577659554414</v>
      </c>
      <c r="X170" s="17" t="str">
        <f t="shared" si="37"/>
        <v>verificato</v>
      </c>
    </row>
    <row r="171" spans="1:24" ht="15.75" x14ac:dyDescent="0.25">
      <c r="A171" s="5" t="s">
        <v>111</v>
      </c>
      <c r="B171" s="5" t="s">
        <v>18</v>
      </c>
      <c r="C171" s="5" t="s">
        <v>99</v>
      </c>
      <c r="D171" s="5" t="s">
        <v>101</v>
      </c>
      <c r="E171" s="96">
        <v>-226.36880000000002</v>
      </c>
      <c r="F171" s="96">
        <v>-54.640800000000006</v>
      </c>
      <c r="G171" s="96">
        <v>-24.814400000000003</v>
      </c>
      <c r="H171" s="96">
        <v>-10.30504</v>
      </c>
      <c r="I171" s="96">
        <v>-124.57472000000001</v>
      </c>
      <c r="J171" s="96">
        <v>-31.223759999999999</v>
      </c>
      <c r="K171" s="29">
        <f>VLOOKUP(B171,'Caratteristiche Maschi'!$A$4:$C$27,2,)</f>
        <v>0.6</v>
      </c>
      <c r="L171" s="30">
        <f>VLOOKUP(B171,'Caratteristiche Maschi'!$A$4:$C$27,3,)</f>
        <v>3.41</v>
      </c>
      <c r="M171" s="16">
        <f t="shared" si="30"/>
        <v>-110.63968719452592</v>
      </c>
      <c r="N171" s="22">
        <f>((MAXA(K171:L171)^2*MINA(K171:L171))*ABS(M171)/2)*(1-ABS(M171)/(0.85*'Caratteristiche Materiale'!$N$4))</f>
        <v>299.83639456564714</v>
      </c>
      <c r="O171" s="17" t="str">
        <f t="shared" si="35"/>
        <v>verificato</v>
      </c>
      <c r="P171" s="20">
        <f>ABS(M171)/(0.85*'Caratteristiche Materiale'!$N$4)</f>
        <v>0.22313886493013629</v>
      </c>
      <c r="Q171" s="21">
        <f t="shared" si="31"/>
        <v>0.52004373566348017</v>
      </c>
      <c r="R171" s="22">
        <f>0.85*'Caratteristiche Materiale'!$N$4*min!P171*(MINA(min!K171:L171))^2*MAXA(min!K171:L171)*(0.5-min!P171/2)</f>
        <v>52.757136873720896</v>
      </c>
      <c r="S171" s="17" t="str">
        <f t="shared" si="36"/>
        <v>NON VERIFICATO</v>
      </c>
      <c r="T171" s="16">
        <f t="shared" si="32"/>
        <v>26.706158357771265</v>
      </c>
      <c r="U171" s="22">
        <f t="shared" si="33"/>
        <v>12.128250244379279</v>
      </c>
      <c r="V171" s="22">
        <f>'Caratteristiche Materiale'!$N$5*(1+ABS(min!M171)/(1.5*'Caratteristiche Materiale'!$N$5))^0.5</f>
        <v>30.272520850222101</v>
      </c>
      <c r="W171" s="22">
        <f t="shared" si="34"/>
        <v>61.937577659554414</v>
      </c>
      <c r="X171" s="17" t="str">
        <f t="shared" si="37"/>
        <v>verificato</v>
      </c>
    </row>
    <row r="172" spans="1:24" ht="15.75" x14ac:dyDescent="0.25">
      <c r="A172" s="5" t="s">
        <v>111</v>
      </c>
      <c r="B172" s="5" t="s">
        <v>24</v>
      </c>
      <c r="C172" s="5" t="s">
        <v>92</v>
      </c>
      <c r="D172" s="5" t="s">
        <v>101</v>
      </c>
      <c r="E172" s="96">
        <v>-157.64400000000001</v>
      </c>
      <c r="F172" s="96">
        <v>-64.828800000000001</v>
      </c>
      <c r="G172" s="96">
        <v>-8.1240000000000006</v>
      </c>
      <c r="H172" s="96">
        <v>-2.7767200000000001</v>
      </c>
      <c r="I172" s="96">
        <v>-31.355680000000003</v>
      </c>
      <c r="J172" s="96">
        <v>-29.412240000000004</v>
      </c>
      <c r="K172" s="29">
        <f>VLOOKUP(B172,'Caratteristiche Maschi'!$A$4:$C$27,2,)</f>
        <v>0.6</v>
      </c>
      <c r="L172" s="30">
        <f>VLOOKUP(B172,'Caratteristiche Maschi'!$A$4:$C$27,3,)</f>
        <v>2.2000000000000002</v>
      </c>
      <c r="M172" s="16">
        <f t="shared" si="30"/>
        <v>-119.42727272727272</v>
      </c>
      <c r="N172" s="22">
        <f>((MAXA(K172:L172)^2*MINA(K172:L172))*ABS(M172)/2)*(1-ABS(M172)/(0.85*'Caratteristiche Materiale'!$N$4))</f>
        <v>131.64095338487394</v>
      </c>
      <c r="O172" s="17" t="str">
        <f t="shared" si="35"/>
        <v>verificato</v>
      </c>
      <c r="P172" s="20">
        <f>ABS(M172)/(0.85*'Caratteristiche Materiale'!$N$4)</f>
        <v>0.24086172650878532</v>
      </c>
      <c r="Q172" s="21">
        <f t="shared" si="31"/>
        <v>0.54854206563597718</v>
      </c>
      <c r="R172" s="22">
        <f>0.85*'Caratteristiche Materiale'!$N$4*min!P172*(MINA(min!K172:L172))^2*MAXA(min!K172:L172)*(0.5-min!P172/2)</f>
        <v>35.902078195874715</v>
      </c>
      <c r="S172" s="17" t="str">
        <f t="shared" si="36"/>
        <v>verificato</v>
      </c>
      <c r="T172" s="16">
        <f t="shared" si="32"/>
        <v>49.11272727272727</v>
      </c>
      <c r="U172" s="22">
        <f t="shared" si="33"/>
        <v>6.1545454545454543</v>
      </c>
      <c r="V172" s="22">
        <f>'Caratteristiche Materiale'!$N$5*(1+ABS(min!M172)/(1.5*'Caratteristiche Materiale'!$N$5))^0.5</f>
        <v>31.303217312944273</v>
      </c>
      <c r="W172" s="22">
        <f t="shared" si="34"/>
        <v>41.320246853086445</v>
      </c>
      <c r="X172" s="17" t="str">
        <f t="shared" si="37"/>
        <v>NON VERIFICATO</v>
      </c>
    </row>
    <row r="173" spans="1:24" ht="15.75" x14ac:dyDescent="0.25">
      <c r="A173" s="5" t="s">
        <v>111</v>
      </c>
      <c r="B173" s="5" t="s">
        <v>24</v>
      </c>
      <c r="C173" s="5" t="s">
        <v>93</v>
      </c>
      <c r="D173" s="5" t="s">
        <v>101</v>
      </c>
      <c r="E173" s="96">
        <v>-152.14320000000001</v>
      </c>
      <c r="F173" s="96">
        <v>-44.007200000000005</v>
      </c>
      <c r="G173" s="96">
        <v>-14.107200000000001</v>
      </c>
      <c r="H173" s="96">
        <v>-3.7371200000000004</v>
      </c>
      <c r="I173" s="96">
        <v>-60.78248</v>
      </c>
      <c r="J173" s="96">
        <v>-16.4436</v>
      </c>
      <c r="K173" s="29">
        <f>VLOOKUP(B173,'Caratteristiche Maschi'!$A$4:$C$27,2,)</f>
        <v>0.6</v>
      </c>
      <c r="L173" s="30">
        <f>VLOOKUP(B173,'Caratteristiche Maschi'!$A$4:$C$27,3,)</f>
        <v>2.2000000000000002</v>
      </c>
      <c r="M173" s="16">
        <f t="shared" si="30"/>
        <v>-115.26</v>
      </c>
      <c r="N173" s="22">
        <f>((MAXA(K173:L173)^2*MINA(K173:L173))*ABS(M173)/2)*(1-ABS(M173)/(0.85*'Caratteristiche Materiale'!$N$4))</f>
        <v>128.45406906514287</v>
      </c>
      <c r="O173" s="17" t="str">
        <f t="shared" si="35"/>
        <v>verificato</v>
      </c>
      <c r="P173" s="20">
        <f>ABS(M173)/(0.85*'Caratteristiche Materiale'!$N$4)</f>
        <v>0.23245714285714286</v>
      </c>
      <c r="Q173" s="21">
        <f t="shared" si="31"/>
        <v>0.53526245877551015</v>
      </c>
      <c r="R173" s="22">
        <f>0.85*'Caratteristiche Materiale'!$N$4*min!P173*(MINA(min!K173:L173))^2*MAXA(min!K173:L173)*(0.5-min!P173/2)</f>
        <v>35.032927926857141</v>
      </c>
      <c r="S173" s="17" t="str">
        <f t="shared" si="36"/>
        <v>NON VERIFICATO</v>
      </c>
      <c r="T173" s="16">
        <f t="shared" si="32"/>
        <v>33.338787878787883</v>
      </c>
      <c r="U173" s="22">
        <f t="shared" si="33"/>
        <v>10.687272727272727</v>
      </c>
      <c r="V173" s="22">
        <f>'Caratteristiche Materiale'!$N$5*(1+ABS(min!M173)/(1.5*'Caratteristiche Materiale'!$N$5))^0.5</f>
        <v>30.818735283013229</v>
      </c>
      <c r="W173" s="22">
        <f t="shared" si="34"/>
        <v>40.680730573577463</v>
      </c>
      <c r="X173" s="17" t="str">
        <f t="shared" si="37"/>
        <v>NON VERIFICATO</v>
      </c>
    </row>
    <row r="174" spans="1:24" ht="15.75" x14ac:dyDescent="0.25">
      <c r="A174" s="5" t="s">
        <v>111</v>
      </c>
      <c r="B174" s="5" t="s">
        <v>24</v>
      </c>
      <c r="C174" s="5" t="s">
        <v>94</v>
      </c>
      <c r="D174" s="5" t="s">
        <v>101</v>
      </c>
      <c r="E174" s="96">
        <v>-157.64400000000001</v>
      </c>
      <c r="F174" s="96">
        <v>-64.828800000000001</v>
      </c>
      <c r="G174" s="96">
        <v>-8.1240000000000006</v>
      </c>
      <c r="H174" s="96">
        <v>-2.7767200000000001</v>
      </c>
      <c r="I174" s="96">
        <v>-31.355680000000003</v>
      </c>
      <c r="J174" s="96">
        <v>-29.412240000000004</v>
      </c>
      <c r="K174" s="29">
        <f>VLOOKUP(B174,'Caratteristiche Maschi'!$A$4:$C$27,2,)</f>
        <v>0.6</v>
      </c>
      <c r="L174" s="30">
        <f>VLOOKUP(B174,'Caratteristiche Maschi'!$A$4:$C$27,3,)</f>
        <v>2.2000000000000002</v>
      </c>
      <c r="M174" s="16">
        <f t="shared" si="30"/>
        <v>-119.42727272727272</v>
      </c>
      <c r="N174" s="22">
        <f>((MAXA(K174:L174)^2*MINA(K174:L174))*ABS(M174)/2)*(1-ABS(M174)/(0.85*'Caratteristiche Materiale'!$N$4))</f>
        <v>131.64095338487394</v>
      </c>
      <c r="O174" s="17" t="str">
        <f t="shared" si="35"/>
        <v>verificato</v>
      </c>
      <c r="P174" s="20">
        <f>ABS(M174)/(0.85*'Caratteristiche Materiale'!$N$4)</f>
        <v>0.24086172650878532</v>
      </c>
      <c r="Q174" s="21">
        <f t="shared" si="31"/>
        <v>0.54854206563597718</v>
      </c>
      <c r="R174" s="22">
        <f>0.85*'Caratteristiche Materiale'!$N$4*min!P174*(MINA(min!K174:L174))^2*MAXA(min!K174:L174)*(0.5-min!P174/2)</f>
        <v>35.902078195874715</v>
      </c>
      <c r="S174" s="17" t="str">
        <f t="shared" si="36"/>
        <v>verificato</v>
      </c>
      <c r="T174" s="16">
        <f t="shared" si="32"/>
        <v>49.11272727272727</v>
      </c>
      <c r="U174" s="22">
        <f t="shared" si="33"/>
        <v>6.1545454545454543</v>
      </c>
      <c r="V174" s="22">
        <f>'Caratteristiche Materiale'!$N$5*(1+ABS(min!M174)/(1.5*'Caratteristiche Materiale'!$N$5))^0.5</f>
        <v>31.303217312944273</v>
      </c>
      <c r="W174" s="22">
        <f t="shared" si="34"/>
        <v>41.320246853086445</v>
      </c>
      <c r="X174" s="17" t="str">
        <f t="shared" si="37"/>
        <v>NON VERIFICATO</v>
      </c>
    </row>
    <row r="175" spans="1:24" ht="15.75" x14ac:dyDescent="0.25">
      <c r="A175" s="5" t="s">
        <v>111</v>
      </c>
      <c r="B175" s="5" t="s">
        <v>24</v>
      </c>
      <c r="C175" s="5" t="s">
        <v>95</v>
      </c>
      <c r="D175" s="5" t="s">
        <v>101</v>
      </c>
      <c r="E175" s="96">
        <v>-157.64400000000001</v>
      </c>
      <c r="F175" s="96">
        <v>-64.828800000000001</v>
      </c>
      <c r="G175" s="96">
        <v>-8.1240000000000006</v>
      </c>
      <c r="H175" s="96">
        <v>-2.7767200000000001</v>
      </c>
      <c r="I175" s="96">
        <v>-31.355680000000003</v>
      </c>
      <c r="J175" s="96">
        <v>-29.412240000000004</v>
      </c>
      <c r="K175" s="29">
        <f>VLOOKUP(B175,'Caratteristiche Maschi'!$A$4:$C$27,2,)</f>
        <v>0.6</v>
      </c>
      <c r="L175" s="30">
        <f>VLOOKUP(B175,'Caratteristiche Maschi'!$A$4:$C$27,3,)</f>
        <v>2.2000000000000002</v>
      </c>
      <c r="M175" s="16">
        <f t="shared" si="30"/>
        <v>-119.42727272727272</v>
      </c>
      <c r="N175" s="22">
        <f>((MAXA(K175:L175)^2*MINA(K175:L175))*ABS(M175)/2)*(1-ABS(M175)/(0.85*'Caratteristiche Materiale'!$N$4))</f>
        <v>131.64095338487394</v>
      </c>
      <c r="O175" s="17" t="str">
        <f t="shared" si="35"/>
        <v>verificato</v>
      </c>
      <c r="P175" s="20">
        <f>ABS(M175)/(0.85*'Caratteristiche Materiale'!$N$4)</f>
        <v>0.24086172650878532</v>
      </c>
      <c r="Q175" s="21">
        <f t="shared" si="31"/>
        <v>0.54854206563597718</v>
      </c>
      <c r="R175" s="22">
        <f>0.85*'Caratteristiche Materiale'!$N$4*min!P175*(MINA(min!K175:L175))^2*MAXA(min!K175:L175)*(0.5-min!P175/2)</f>
        <v>35.902078195874715</v>
      </c>
      <c r="S175" s="17" t="str">
        <f t="shared" si="36"/>
        <v>verificato</v>
      </c>
      <c r="T175" s="16">
        <f t="shared" si="32"/>
        <v>49.11272727272727</v>
      </c>
      <c r="U175" s="22">
        <f t="shared" si="33"/>
        <v>6.1545454545454543</v>
      </c>
      <c r="V175" s="22">
        <f>'Caratteristiche Materiale'!$N$5*(1+ABS(min!M175)/(1.5*'Caratteristiche Materiale'!$N$5))^0.5</f>
        <v>31.303217312944273</v>
      </c>
      <c r="W175" s="22">
        <f t="shared" si="34"/>
        <v>41.320246853086445</v>
      </c>
      <c r="X175" s="17" t="str">
        <f t="shared" si="37"/>
        <v>NON VERIFICATO</v>
      </c>
    </row>
    <row r="176" spans="1:24" ht="15.75" x14ac:dyDescent="0.25">
      <c r="A176" s="5" t="s">
        <v>111</v>
      </c>
      <c r="B176" s="5" t="s">
        <v>24</v>
      </c>
      <c r="C176" s="5" t="s">
        <v>96</v>
      </c>
      <c r="D176" s="5" t="s">
        <v>101</v>
      </c>
      <c r="E176" s="96">
        <v>-157.64400000000001</v>
      </c>
      <c r="F176" s="96">
        <v>-64.828800000000001</v>
      </c>
      <c r="G176" s="96">
        <v>-8.1240000000000006</v>
      </c>
      <c r="H176" s="96">
        <v>-2.7767200000000001</v>
      </c>
      <c r="I176" s="96">
        <v>-31.355680000000003</v>
      </c>
      <c r="J176" s="96">
        <v>-29.412240000000004</v>
      </c>
      <c r="K176" s="29">
        <f>VLOOKUP(B176,'Caratteristiche Maschi'!$A$4:$C$27,2,)</f>
        <v>0.6</v>
      </c>
      <c r="L176" s="30">
        <f>VLOOKUP(B176,'Caratteristiche Maschi'!$A$4:$C$27,3,)</f>
        <v>2.2000000000000002</v>
      </c>
      <c r="M176" s="16">
        <f t="shared" si="30"/>
        <v>-119.42727272727272</v>
      </c>
      <c r="N176" s="22">
        <f>((MAXA(K176:L176)^2*MINA(K176:L176))*ABS(M176)/2)*(1-ABS(M176)/(0.85*'Caratteristiche Materiale'!$N$4))</f>
        <v>131.64095338487394</v>
      </c>
      <c r="O176" s="17" t="str">
        <f t="shared" si="35"/>
        <v>verificato</v>
      </c>
      <c r="P176" s="20">
        <f>ABS(M176)/(0.85*'Caratteristiche Materiale'!$N$4)</f>
        <v>0.24086172650878532</v>
      </c>
      <c r="Q176" s="21">
        <f t="shared" si="31"/>
        <v>0.54854206563597718</v>
      </c>
      <c r="R176" s="22">
        <f>0.85*'Caratteristiche Materiale'!$N$4*min!P176*(MINA(min!K176:L176))^2*MAXA(min!K176:L176)*(0.5-min!P176/2)</f>
        <v>35.902078195874715</v>
      </c>
      <c r="S176" s="17" t="str">
        <f t="shared" si="36"/>
        <v>verificato</v>
      </c>
      <c r="T176" s="16">
        <f t="shared" si="32"/>
        <v>49.11272727272727</v>
      </c>
      <c r="U176" s="22">
        <f t="shared" si="33"/>
        <v>6.1545454545454543</v>
      </c>
      <c r="V176" s="22">
        <f>'Caratteristiche Materiale'!$N$5*(1+ABS(min!M176)/(1.5*'Caratteristiche Materiale'!$N$5))^0.5</f>
        <v>31.303217312944273</v>
      </c>
      <c r="W176" s="22">
        <f t="shared" si="34"/>
        <v>41.320246853086445</v>
      </c>
      <c r="X176" s="17" t="str">
        <f t="shared" si="37"/>
        <v>NON VERIFICATO</v>
      </c>
    </row>
    <row r="177" spans="1:24" ht="15.75" x14ac:dyDescent="0.25">
      <c r="A177" s="5" t="s">
        <v>111</v>
      </c>
      <c r="B177" s="5" t="s">
        <v>24</v>
      </c>
      <c r="C177" s="5" t="s">
        <v>97</v>
      </c>
      <c r="D177" s="5" t="s">
        <v>101</v>
      </c>
      <c r="E177" s="96">
        <v>-152.14320000000001</v>
      </c>
      <c r="F177" s="96">
        <v>-44.007200000000005</v>
      </c>
      <c r="G177" s="96">
        <v>-14.107200000000001</v>
      </c>
      <c r="H177" s="96">
        <v>-3.7371200000000004</v>
      </c>
      <c r="I177" s="96">
        <v>-60.78248</v>
      </c>
      <c r="J177" s="96">
        <v>-16.4436</v>
      </c>
      <c r="K177" s="29">
        <f>VLOOKUP(B177,'Caratteristiche Maschi'!$A$4:$C$27,2,)</f>
        <v>0.6</v>
      </c>
      <c r="L177" s="30">
        <f>VLOOKUP(B177,'Caratteristiche Maschi'!$A$4:$C$27,3,)</f>
        <v>2.2000000000000002</v>
      </c>
      <c r="M177" s="16">
        <f t="shared" si="30"/>
        <v>-115.26</v>
      </c>
      <c r="N177" s="22">
        <f>((MAXA(K177:L177)^2*MINA(K177:L177))*ABS(M177)/2)*(1-ABS(M177)/(0.85*'Caratteristiche Materiale'!$N$4))</f>
        <v>128.45406906514287</v>
      </c>
      <c r="O177" s="17" t="str">
        <f t="shared" si="35"/>
        <v>verificato</v>
      </c>
      <c r="P177" s="20">
        <f>ABS(M177)/(0.85*'Caratteristiche Materiale'!$N$4)</f>
        <v>0.23245714285714286</v>
      </c>
      <c r="Q177" s="21">
        <f t="shared" si="31"/>
        <v>0.53526245877551015</v>
      </c>
      <c r="R177" s="22">
        <f>0.85*'Caratteristiche Materiale'!$N$4*min!P177*(MINA(min!K177:L177))^2*MAXA(min!K177:L177)*(0.5-min!P177/2)</f>
        <v>35.032927926857141</v>
      </c>
      <c r="S177" s="17" t="str">
        <f t="shared" si="36"/>
        <v>NON VERIFICATO</v>
      </c>
      <c r="T177" s="16">
        <f t="shared" si="32"/>
        <v>33.338787878787883</v>
      </c>
      <c r="U177" s="22">
        <f t="shared" si="33"/>
        <v>10.687272727272727</v>
      </c>
      <c r="V177" s="22">
        <f>'Caratteristiche Materiale'!$N$5*(1+ABS(min!M177)/(1.5*'Caratteristiche Materiale'!$N$5))^0.5</f>
        <v>30.818735283013229</v>
      </c>
      <c r="W177" s="22">
        <f t="shared" si="34"/>
        <v>40.680730573577463</v>
      </c>
      <c r="X177" s="17" t="str">
        <f t="shared" si="37"/>
        <v>NON VERIFICATO</v>
      </c>
    </row>
    <row r="178" spans="1:24" ht="15.75" x14ac:dyDescent="0.25">
      <c r="A178" s="5" t="s">
        <v>111</v>
      </c>
      <c r="B178" s="5" t="s">
        <v>24</v>
      </c>
      <c r="C178" s="5" t="s">
        <v>98</v>
      </c>
      <c r="D178" s="5" t="s">
        <v>101</v>
      </c>
      <c r="E178" s="96">
        <v>-152.14320000000001</v>
      </c>
      <c r="F178" s="96">
        <v>-44.007200000000005</v>
      </c>
      <c r="G178" s="96">
        <v>-14.107200000000001</v>
      </c>
      <c r="H178" s="96">
        <v>-3.7371200000000004</v>
      </c>
      <c r="I178" s="96">
        <v>-60.78248</v>
      </c>
      <c r="J178" s="96">
        <v>-16.4436</v>
      </c>
      <c r="K178" s="29">
        <f>VLOOKUP(B178,'Caratteristiche Maschi'!$A$4:$C$27,2,)</f>
        <v>0.6</v>
      </c>
      <c r="L178" s="30">
        <f>VLOOKUP(B178,'Caratteristiche Maschi'!$A$4:$C$27,3,)</f>
        <v>2.2000000000000002</v>
      </c>
      <c r="M178" s="16">
        <f t="shared" si="30"/>
        <v>-115.26</v>
      </c>
      <c r="N178" s="22">
        <f>((MAXA(K178:L178)^2*MINA(K178:L178))*ABS(M178)/2)*(1-ABS(M178)/(0.85*'Caratteristiche Materiale'!$N$4))</f>
        <v>128.45406906514287</v>
      </c>
      <c r="O178" s="17" t="str">
        <f t="shared" si="35"/>
        <v>verificato</v>
      </c>
      <c r="P178" s="20">
        <f>ABS(M178)/(0.85*'Caratteristiche Materiale'!$N$4)</f>
        <v>0.23245714285714286</v>
      </c>
      <c r="Q178" s="21">
        <f t="shared" si="31"/>
        <v>0.53526245877551015</v>
      </c>
      <c r="R178" s="22">
        <f>0.85*'Caratteristiche Materiale'!$N$4*min!P178*(MINA(min!K178:L178))^2*MAXA(min!K178:L178)*(0.5-min!P178/2)</f>
        <v>35.032927926857141</v>
      </c>
      <c r="S178" s="17" t="str">
        <f t="shared" si="36"/>
        <v>NON VERIFICATO</v>
      </c>
      <c r="T178" s="16">
        <f t="shared" si="32"/>
        <v>33.338787878787883</v>
      </c>
      <c r="U178" s="22">
        <f t="shared" si="33"/>
        <v>10.687272727272727</v>
      </c>
      <c r="V178" s="22">
        <f>'Caratteristiche Materiale'!$N$5*(1+ABS(min!M178)/(1.5*'Caratteristiche Materiale'!$N$5))^0.5</f>
        <v>30.818735283013229</v>
      </c>
      <c r="W178" s="22">
        <f t="shared" si="34"/>
        <v>40.680730573577463</v>
      </c>
      <c r="X178" s="17" t="str">
        <f t="shared" si="37"/>
        <v>NON VERIFICATO</v>
      </c>
    </row>
    <row r="179" spans="1:24" ht="15.75" x14ac:dyDescent="0.25">
      <c r="A179" s="5" t="s">
        <v>111</v>
      </c>
      <c r="B179" s="5" t="s">
        <v>24</v>
      </c>
      <c r="C179" s="5" t="s">
        <v>99</v>
      </c>
      <c r="D179" s="5" t="s">
        <v>101</v>
      </c>
      <c r="E179" s="96">
        <v>-152.14320000000001</v>
      </c>
      <c r="F179" s="96">
        <v>-44.007200000000005</v>
      </c>
      <c r="G179" s="96">
        <v>-14.107200000000001</v>
      </c>
      <c r="H179" s="96">
        <v>-3.7371200000000004</v>
      </c>
      <c r="I179" s="96">
        <v>-60.78248</v>
      </c>
      <c r="J179" s="96">
        <v>-16.4436</v>
      </c>
      <c r="K179" s="29">
        <f>VLOOKUP(B179,'Caratteristiche Maschi'!$A$4:$C$27,2,)</f>
        <v>0.6</v>
      </c>
      <c r="L179" s="30">
        <f>VLOOKUP(B179,'Caratteristiche Maschi'!$A$4:$C$27,3,)</f>
        <v>2.2000000000000002</v>
      </c>
      <c r="M179" s="16">
        <f t="shared" si="30"/>
        <v>-115.26</v>
      </c>
      <c r="N179" s="22">
        <f>((MAXA(K179:L179)^2*MINA(K179:L179))*ABS(M179)/2)*(1-ABS(M179)/(0.85*'Caratteristiche Materiale'!$N$4))</f>
        <v>128.45406906514287</v>
      </c>
      <c r="O179" s="17" t="str">
        <f t="shared" si="35"/>
        <v>verificato</v>
      </c>
      <c r="P179" s="20">
        <f>ABS(M179)/(0.85*'Caratteristiche Materiale'!$N$4)</f>
        <v>0.23245714285714286</v>
      </c>
      <c r="Q179" s="21">
        <f t="shared" si="31"/>
        <v>0.53526245877551015</v>
      </c>
      <c r="R179" s="22">
        <f>0.85*'Caratteristiche Materiale'!$N$4*min!P179*(MINA(min!K179:L179))^2*MAXA(min!K179:L179)*(0.5-min!P179/2)</f>
        <v>35.032927926857141</v>
      </c>
      <c r="S179" s="17" t="str">
        <f t="shared" si="36"/>
        <v>NON VERIFICATO</v>
      </c>
      <c r="T179" s="16">
        <f t="shared" si="32"/>
        <v>33.338787878787883</v>
      </c>
      <c r="U179" s="22">
        <f t="shared" si="33"/>
        <v>10.687272727272727</v>
      </c>
      <c r="V179" s="22">
        <f>'Caratteristiche Materiale'!$N$5*(1+ABS(min!M179)/(1.5*'Caratteristiche Materiale'!$N$5))^0.5</f>
        <v>30.818735283013229</v>
      </c>
      <c r="W179" s="22">
        <f t="shared" si="34"/>
        <v>40.680730573577463</v>
      </c>
      <c r="X179" s="17" t="str">
        <f t="shared" si="37"/>
        <v>NON VERIFICATO</v>
      </c>
    </row>
    <row r="180" spans="1:24" ht="15.75" x14ac:dyDescent="0.25">
      <c r="A180" s="5" t="s">
        <v>111</v>
      </c>
      <c r="B180" s="5" t="s">
        <v>19</v>
      </c>
      <c r="C180" s="5" t="s">
        <v>92</v>
      </c>
      <c r="D180" s="5" t="s">
        <v>101</v>
      </c>
      <c r="E180" s="96">
        <v>-300.49680000000001</v>
      </c>
      <c r="F180" s="96">
        <v>-56.040800000000004</v>
      </c>
      <c r="G180" s="96">
        <v>-10.8208</v>
      </c>
      <c r="H180" s="96">
        <v>-9.4330400000000001</v>
      </c>
      <c r="I180" s="96">
        <v>-40.248160000000006</v>
      </c>
      <c r="J180" s="96">
        <v>-62.811599999999999</v>
      </c>
      <c r="K180" s="29">
        <f>VLOOKUP(B180,'Caratteristiche Maschi'!$A$4:$C$27,2,)</f>
        <v>0.6</v>
      </c>
      <c r="L180" s="30">
        <f>VLOOKUP(B180,'Caratteristiche Maschi'!$A$4:$C$27,3,)</f>
        <v>3.72</v>
      </c>
      <c r="M180" s="16">
        <f t="shared" si="30"/>
        <v>-134.63118279569892</v>
      </c>
      <c r="N180" s="22">
        <f>((MAXA(K180:L180)^2*MINA(K180:L180))*ABS(M180)/2)*(1-ABS(M180)/(0.85*'Caratteristiche Materiale'!$N$4))</f>
        <v>407.16215420127736</v>
      </c>
      <c r="O180" s="17" t="str">
        <f t="shared" si="35"/>
        <v>verificato</v>
      </c>
      <c r="P180" s="20">
        <f>ABS(M180)/(0.85*'Caratteristiche Materiale'!$N$4)</f>
        <v>0.27152507454594738</v>
      </c>
      <c r="Q180" s="21">
        <f t="shared" si="31"/>
        <v>0.59339762531629525</v>
      </c>
      <c r="R180" s="22">
        <f>0.85*'Caratteristiche Materiale'!$N$4*min!P180*(MINA(min!K180:L180))^2*MAXA(min!K180:L180)*(0.5-min!P180/2)</f>
        <v>65.67131519375441</v>
      </c>
      <c r="S180" s="17" t="str">
        <f t="shared" si="36"/>
        <v>verificato</v>
      </c>
      <c r="T180" s="16">
        <f t="shared" si="32"/>
        <v>25.107885304659497</v>
      </c>
      <c r="U180" s="22">
        <f t="shared" si="33"/>
        <v>4.8480286738351248</v>
      </c>
      <c r="V180" s="22">
        <f>'Caratteristiche Materiale'!$N$5*(1+ABS(min!M180)/(1.5*'Caratteristiche Materiale'!$N$5))^0.5</f>
        <v>33.010565449599163</v>
      </c>
      <c r="W180" s="22">
        <f t="shared" si="34"/>
        <v>73.679582083505338</v>
      </c>
      <c r="X180" s="17" t="str">
        <f t="shared" si="37"/>
        <v>verificato</v>
      </c>
    </row>
    <row r="181" spans="1:24" ht="15.75" x14ac:dyDescent="0.25">
      <c r="A181" s="5" t="s">
        <v>111</v>
      </c>
      <c r="B181" s="5" t="s">
        <v>19</v>
      </c>
      <c r="C181" s="5" t="s">
        <v>93</v>
      </c>
      <c r="D181" s="5" t="s">
        <v>101</v>
      </c>
      <c r="E181" s="96">
        <v>-295.38479999999998</v>
      </c>
      <c r="F181" s="96">
        <v>-40.519200000000005</v>
      </c>
      <c r="G181" s="96">
        <v>-15.716000000000001</v>
      </c>
      <c r="H181" s="96">
        <v>-14.52</v>
      </c>
      <c r="I181" s="96">
        <v>-67.274800000000013</v>
      </c>
      <c r="J181" s="96">
        <v>-54.033839999999998</v>
      </c>
      <c r="K181" s="29">
        <f>VLOOKUP(B181,'Caratteristiche Maschi'!$A$4:$C$27,2,)</f>
        <v>0.6</v>
      </c>
      <c r="L181" s="30">
        <f>VLOOKUP(B181,'Caratteristiche Maschi'!$A$4:$C$27,3,)</f>
        <v>3.72</v>
      </c>
      <c r="M181" s="16">
        <f t="shared" si="30"/>
        <v>-132.34086021505374</v>
      </c>
      <c r="N181" s="22">
        <f>((MAXA(K181:L181)^2*MINA(K181:L181))*ABS(M181)/2)*(1-ABS(M181)/(0.85*'Caratteristiche Materiale'!$N$4))</f>
        <v>402.77340855287395</v>
      </c>
      <c r="O181" s="17" t="str">
        <f t="shared" si="35"/>
        <v>verificato</v>
      </c>
      <c r="P181" s="20">
        <f>ABS(M181)/(0.85*'Caratteristiche Materiale'!$N$4)</f>
        <v>0.26690593656817557</v>
      </c>
      <c r="Q181" s="21">
        <f t="shared" si="31"/>
        <v>0.58700147277852177</v>
      </c>
      <c r="R181" s="22">
        <f>0.85*'Caratteristiche Materiale'!$N$4*min!P181*(MINA(min!K181:L181))^2*MAXA(min!K181:L181)*(0.5-min!P181/2)</f>
        <v>64.963452992399027</v>
      </c>
      <c r="S181" s="17" t="str">
        <f t="shared" si="36"/>
        <v>NON VERIFICATO</v>
      </c>
      <c r="T181" s="16">
        <f t="shared" si="32"/>
        <v>18.153763440860217</v>
      </c>
      <c r="U181" s="22">
        <f t="shared" si="33"/>
        <v>7.0412186379928317</v>
      </c>
      <c r="V181" s="22">
        <f>'Caratteristiche Materiale'!$N$5*(1+ABS(min!M181)/(1.5*'Caratteristiche Materiale'!$N$5))^0.5</f>
        <v>32.759063061453347</v>
      </c>
      <c r="W181" s="22">
        <f t="shared" si="34"/>
        <v>73.118228753163876</v>
      </c>
      <c r="X181" s="17" t="str">
        <f t="shared" si="37"/>
        <v>verificato</v>
      </c>
    </row>
    <row r="182" spans="1:24" ht="15.75" x14ac:dyDescent="0.25">
      <c r="A182" s="5" t="s">
        <v>111</v>
      </c>
      <c r="B182" s="5" t="s">
        <v>19</v>
      </c>
      <c r="C182" s="5" t="s">
        <v>94</v>
      </c>
      <c r="D182" s="5" t="s">
        <v>101</v>
      </c>
      <c r="E182" s="96">
        <v>-300.49680000000001</v>
      </c>
      <c r="F182" s="96">
        <v>-56.040800000000004</v>
      </c>
      <c r="G182" s="96">
        <v>-10.8208</v>
      </c>
      <c r="H182" s="96">
        <v>-9.4330400000000001</v>
      </c>
      <c r="I182" s="96">
        <v>-40.248160000000006</v>
      </c>
      <c r="J182" s="96">
        <v>-62.811599999999999</v>
      </c>
      <c r="K182" s="29">
        <f>VLOOKUP(B182,'Caratteristiche Maschi'!$A$4:$C$27,2,)</f>
        <v>0.6</v>
      </c>
      <c r="L182" s="30">
        <f>VLOOKUP(B182,'Caratteristiche Maschi'!$A$4:$C$27,3,)</f>
        <v>3.72</v>
      </c>
      <c r="M182" s="16">
        <f t="shared" si="30"/>
        <v>-134.63118279569892</v>
      </c>
      <c r="N182" s="22">
        <f>((MAXA(K182:L182)^2*MINA(K182:L182))*ABS(M182)/2)*(1-ABS(M182)/(0.85*'Caratteristiche Materiale'!$N$4))</f>
        <v>407.16215420127736</v>
      </c>
      <c r="O182" s="17" t="str">
        <f t="shared" si="35"/>
        <v>verificato</v>
      </c>
      <c r="P182" s="20">
        <f>ABS(M182)/(0.85*'Caratteristiche Materiale'!$N$4)</f>
        <v>0.27152507454594738</v>
      </c>
      <c r="Q182" s="21">
        <f t="shared" si="31"/>
        <v>0.59339762531629525</v>
      </c>
      <c r="R182" s="22">
        <f>0.85*'Caratteristiche Materiale'!$N$4*min!P182*(MINA(min!K182:L182))^2*MAXA(min!K182:L182)*(0.5-min!P182/2)</f>
        <v>65.67131519375441</v>
      </c>
      <c r="S182" s="17" t="str">
        <f t="shared" si="36"/>
        <v>verificato</v>
      </c>
      <c r="T182" s="16">
        <f t="shared" si="32"/>
        <v>25.107885304659497</v>
      </c>
      <c r="U182" s="22">
        <f t="shared" si="33"/>
        <v>4.8480286738351248</v>
      </c>
      <c r="V182" s="22">
        <f>'Caratteristiche Materiale'!$N$5*(1+ABS(min!M182)/(1.5*'Caratteristiche Materiale'!$N$5))^0.5</f>
        <v>33.010565449599163</v>
      </c>
      <c r="W182" s="22">
        <f t="shared" si="34"/>
        <v>73.679582083505338</v>
      </c>
      <c r="X182" s="17" t="str">
        <f t="shared" si="37"/>
        <v>verificato</v>
      </c>
    </row>
    <row r="183" spans="1:24" ht="15.75" x14ac:dyDescent="0.25">
      <c r="A183" s="5" t="s">
        <v>111</v>
      </c>
      <c r="B183" s="5" t="s">
        <v>19</v>
      </c>
      <c r="C183" s="5" t="s">
        <v>95</v>
      </c>
      <c r="D183" s="5" t="s">
        <v>101</v>
      </c>
      <c r="E183" s="96">
        <v>-300.49680000000001</v>
      </c>
      <c r="F183" s="96">
        <v>-56.040800000000004</v>
      </c>
      <c r="G183" s="96">
        <v>-10.8208</v>
      </c>
      <c r="H183" s="96">
        <v>-9.4330400000000001</v>
      </c>
      <c r="I183" s="96">
        <v>-40.248160000000006</v>
      </c>
      <c r="J183" s="96">
        <v>-62.811599999999999</v>
      </c>
      <c r="K183" s="29">
        <f>VLOOKUP(B183,'Caratteristiche Maschi'!$A$4:$C$27,2,)</f>
        <v>0.6</v>
      </c>
      <c r="L183" s="30">
        <f>VLOOKUP(B183,'Caratteristiche Maschi'!$A$4:$C$27,3,)</f>
        <v>3.72</v>
      </c>
      <c r="M183" s="16">
        <f t="shared" si="30"/>
        <v>-134.63118279569892</v>
      </c>
      <c r="N183" s="22">
        <f>((MAXA(K183:L183)^2*MINA(K183:L183))*ABS(M183)/2)*(1-ABS(M183)/(0.85*'Caratteristiche Materiale'!$N$4))</f>
        <v>407.16215420127736</v>
      </c>
      <c r="O183" s="17" t="str">
        <f t="shared" si="35"/>
        <v>verificato</v>
      </c>
      <c r="P183" s="20">
        <f>ABS(M183)/(0.85*'Caratteristiche Materiale'!$N$4)</f>
        <v>0.27152507454594738</v>
      </c>
      <c r="Q183" s="21">
        <f t="shared" si="31"/>
        <v>0.59339762531629525</v>
      </c>
      <c r="R183" s="22">
        <f>0.85*'Caratteristiche Materiale'!$N$4*min!P183*(MINA(min!K183:L183))^2*MAXA(min!K183:L183)*(0.5-min!P183/2)</f>
        <v>65.67131519375441</v>
      </c>
      <c r="S183" s="17" t="str">
        <f t="shared" si="36"/>
        <v>verificato</v>
      </c>
      <c r="T183" s="16">
        <f t="shared" si="32"/>
        <v>25.107885304659497</v>
      </c>
      <c r="U183" s="22">
        <f t="shared" si="33"/>
        <v>4.8480286738351248</v>
      </c>
      <c r="V183" s="22">
        <f>'Caratteristiche Materiale'!$N$5*(1+ABS(min!M183)/(1.5*'Caratteristiche Materiale'!$N$5))^0.5</f>
        <v>33.010565449599163</v>
      </c>
      <c r="W183" s="22">
        <f t="shared" si="34"/>
        <v>73.679582083505338</v>
      </c>
      <c r="X183" s="17" t="str">
        <f t="shared" si="37"/>
        <v>verificato</v>
      </c>
    </row>
    <row r="184" spans="1:24" ht="15.75" x14ac:dyDescent="0.25">
      <c r="A184" s="5" t="s">
        <v>111</v>
      </c>
      <c r="B184" s="5" t="s">
        <v>19</v>
      </c>
      <c r="C184" s="5" t="s">
        <v>96</v>
      </c>
      <c r="D184" s="5" t="s">
        <v>101</v>
      </c>
      <c r="E184" s="96">
        <v>-300.49680000000001</v>
      </c>
      <c r="F184" s="96">
        <v>-56.040800000000004</v>
      </c>
      <c r="G184" s="96">
        <v>-10.8208</v>
      </c>
      <c r="H184" s="96">
        <v>-9.4330400000000001</v>
      </c>
      <c r="I184" s="96">
        <v>-40.248160000000006</v>
      </c>
      <c r="J184" s="96">
        <v>-62.811599999999999</v>
      </c>
      <c r="K184" s="29">
        <f>VLOOKUP(B184,'Caratteristiche Maschi'!$A$4:$C$27,2,)</f>
        <v>0.6</v>
      </c>
      <c r="L184" s="30">
        <f>VLOOKUP(B184,'Caratteristiche Maschi'!$A$4:$C$27,3,)</f>
        <v>3.72</v>
      </c>
      <c r="M184" s="16">
        <f t="shared" si="30"/>
        <v>-134.63118279569892</v>
      </c>
      <c r="N184" s="22">
        <f>((MAXA(K184:L184)^2*MINA(K184:L184))*ABS(M184)/2)*(1-ABS(M184)/(0.85*'Caratteristiche Materiale'!$N$4))</f>
        <v>407.16215420127736</v>
      </c>
      <c r="O184" s="17" t="str">
        <f t="shared" si="35"/>
        <v>verificato</v>
      </c>
      <c r="P184" s="20">
        <f>ABS(M184)/(0.85*'Caratteristiche Materiale'!$N$4)</f>
        <v>0.27152507454594738</v>
      </c>
      <c r="Q184" s="21">
        <f t="shared" si="31"/>
        <v>0.59339762531629525</v>
      </c>
      <c r="R184" s="22">
        <f>0.85*'Caratteristiche Materiale'!$N$4*min!P184*(MINA(min!K184:L184))^2*MAXA(min!K184:L184)*(0.5-min!P184/2)</f>
        <v>65.67131519375441</v>
      </c>
      <c r="S184" s="17" t="str">
        <f t="shared" si="36"/>
        <v>verificato</v>
      </c>
      <c r="T184" s="16">
        <f t="shared" si="32"/>
        <v>25.107885304659497</v>
      </c>
      <c r="U184" s="22">
        <f t="shared" si="33"/>
        <v>4.8480286738351248</v>
      </c>
      <c r="V184" s="22">
        <f>'Caratteristiche Materiale'!$N$5*(1+ABS(min!M184)/(1.5*'Caratteristiche Materiale'!$N$5))^0.5</f>
        <v>33.010565449599163</v>
      </c>
      <c r="W184" s="22">
        <f t="shared" si="34"/>
        <v>73.679582083505338</v>
      </c>
      <c r="X184" s="17" t="str">
        <f t="shared" si="37"/>
        <v>verificato</v>
      </c>
    </row>
    <row r="185" spans="1:24" ht="15.75" x14ac:dyDescent="0.25">
      <c r="A185" s="5" t="s">
        <v>111</v>
      </c>
      <c r="B185" s="5" t="s">
        <v>19</v>
      </c>
      <c r="C185" s="5" t="s">
        <v>97</v>
      </c>
      <c r="D185" s="5" t="s">
        <v>101</v>
      </c>
      <c r="E185" s="96">
        <v>-295.38479999999998</v>
      </c>
      <c r="F185" s="96">
        <v>-40.519200000000005</v>
      </c>
      <c r="G185" s="96">
        <v>-15.716000000000001</v>
      </c>
      <c r="H185" s="96">
        <v>-14.52</v>
      </c>
      <c r="I185" s="96">
        <v>-67.274800000000013</v>
      </c>
      <c r="J185" s="96">
        <v>-54.033839999999998</v>
      </c>
      <c r="K185" s="29">
        <f>VLOOKUP(B185,'Caratteristiche Maschi'!$A$4:$C$27,2,)</f>
        <v>0.6</v>
      </c>
      <c r="L185" s="30">
        <f>VLOOKUP(B185,'Caratteristiche Maschi'!$A$4:$C$27,3,)</f>
        <v>3.72</v>
      </c>
      <c r="M185" s="16">
        <f t="shared" si="30"/>
        <v>-132.34086021505374</v>
      </c>
      <c r="N185" s="22">
        <f>((MAXA(K185:L185)^2*MINA(K185:L185))*ABS(M185)/2)*(1-ABS(M185)/(0.85*'Caratteristiche Materiale'!$N$4))</f>
        <v>402.77340855287395</v>
      </c>
      <c r="O185" s="17" t="str">
        <f t="shared" si="35"/>
        <v>verificato</v>
      </c>
      <c r="P185" s="20">
        <f>ABS(M185)/(0.85*'Caratteristiche Materiale'!$N$4)</f>
        <v>0.26690593656817557</v>
      </c>
      <c r="Q185" s="21">
        <f t="shared" si="31"/>
        <v>0.58700147277852177</v>
      </c>
      <c r="R185" s="22">
        <f>0.85*'Caratteristiche Materiale'!$N$4*min!P185*(MINA(min!K185:L185))^2*MAXA(min!K185:L185)*(0.5-min!P185/2)</f>
        <v>64.963452992399027</v>
      </c>
      <c r="S185" s="17" t="str">
        <f t="shared" si="36"/>
        <v>NON VERIFICATO</v>
      </c>
      <c r="T185" s="16">
        <f t="shared" si="32"/>
        <v>18.153763440860217</v>
      </c>
      <c r="U185" s="22">
        <f t="shared" si="33"/>
        <v>7.0412186379928317</v>
      </c>
      <c r="V185" s="22">
        <f>'Caratteristiche Materiale'!$N$5*(1+ABS(min!M185)/(1.5*'Caratteristiche Materiale'!$N$5))^0.5</f>
        <v>32.759063061453347</v>
      </c>
      <c r="W185" s="22">
        <f t="shared" si="34"/>
        <v>73.118228753163876</v>
      </c>
      <c r="X185" s="17" t="str">
        <f t="shared" si="37"/>
        <v>verificato</v>
      </c>
    </row>
    <row r="186" spans="1:24" ht="15.75" x14ac:dyDescent="0.25">
      <c r="A186" s="5" t="s">
        <v>111</v>
      </c>
      <c r="B186" s="5" t="s">
        <v>19</v>
      </c>
      <c r="C186" s="5" t="s">
        <v>98</v>
      </c>
      <c r="D186" s="5" t="s">
        <v>101</v>
      </c>
      <c r="E186" s="96">
        <v>-295.38479999999998</v>
      </c>
      <c r="F186" s="96">
        <v>-40.519200000000005</v>
      </c>
      <c r="G186" s="96">
        <v>-15.716000000000001</v>
      </c>
      <c r="H186" s="96">
        <v>-14.52</v>
      </c>
      <c r="I186" s="96">
        <v>-67.274800000000013</v>
      </c>
      <c r="J186" s="96">
        <v>-54.033839999999998</v>
      </c>
      <c r="K186" s="29">
        <f>VLOOKUP(B186,'Caratteristiche Maschi'!$A$4:$C$27,2,)</f>
        <v>0.6</v>
      </c>
      <c r="L186" s="30">
        <f>VLOOKUP(B186,'Caratteristiche Maschi'!$A$4:$C$27,3,)</f>
        <v>3.72</v>
      </c>
      <c r="M186" s="16">
        <f t="shared" si="30"/>
        <v>-132.34086021505374</v>
      </c>
      <c r="N186" s="22">
        <f>((MAXA(K186:L186)^2*MINA(K186:L186))*ABS(M186)/2)*(1-ABS(M186)/(0.85*'Caratteristiche Materiale'!$N$4))</f>
        <v>402.77340855287395</v>
      </c>
      <c r="O186" s="17" t="str">
        <f t="shared" si="35"/>
        <v>verificato</v>
      </c>
      <c r="P186" s="20">
        <f>ABS(M186)/(0.85*'Caratteristiche Materiale'!$N$4)</f>
        <v>0.26690593656817557</v>
      </c>
      <c r="Q186" s="21">
        <f t="shared" si="31"/>
        <v>0.58700147277852177</v>
      </c>
      <c r="R186" s="22">
        <f>0.85*'Caratteristiche Materiale'!$N$4*min!P186*(MINA(min!K186:L186))^2*MAXA(min!K186:L186)*(0.5-min!P186/2)</f>
        <v>64.963452992399027</v>
      </c>
      <c r="S186" s="17" t="str">
        <f t="shared" si="36"/>
        <v>NON VERIFICATO</v>
      </c>
      <c r="T186" s="16">
        <f t="shared" si="32"/>
        <v>18.153763440860217</v>
      </c>
      <c r="U186" s="22">
        <f t="shared" si="33"/>
        <v>7.0412186379928317</v>
      </c>
      <c r="V186" s="22">
        <f>'Caratteristiche Materiale'!$N$5*(1+ABS(min!M186)/(1.5*'Caratteristiche Materiale'!$N$5))^0.5</f>
        <v>32.759063061453347</v>
      </c>
      <c r="W186" s="22">
        <f t="shared" si="34"/>
        <v>73.118228753163876</v>
      </c>
      <c r="X186" s="17" t="str">
        <f t="shared" si="37"/>
        <v>verificato</v>
      </c>
    </row>
    <row r="187" spans="1:24" ht="15.75" x14ac:dyDescent="0.25">
      <c r="A187" s="5" t="s">
        <v>111</v>
      </c>
      <c r="B187" s="5" t="s">
        <v>19</v>
      </c>
      <c r="C187" s="5" t="s">
        <v>99</v>
      </c>
      <c r="D187" s="5" t="s">
        <v>101</v>
      </c>
      <c r="E187" s="96">
        <v>-295.38479999999998</v>
      </c>
      <c r="F187" s="96">
        <v>-40.519200000000005</v>
      </c>
      <c r="G187" s="96">
        <v>-15.716000000000001</v>
      </c>
      <c r="H187" s="96">
        <v>-14.52</v>
      </c>
      <c r="I187" s="96">
        <v>-67.274800000000013</v>
      </c>
      <c r="J187" s="96">
        <v>-54.033839999999998</v>
      </c>
      <c r="K187" s="29">
        <f>VLOOKUP(B187,'Caratteristiche Maschi'!$A$4:$C$27,2,)</f>
        <v>0.6</v>
      </c>
      <c r="L187" s="30">
        <f>VLOOKUP(B187,'Caratteristiche Maschi'!$A$4:$C$27,3,)</f>
        <v>3.72</v>
      </c>
      <c r="M187" s="16">
        <f t="shared" si="30"/>
        <v>-132.34086021505374</v>
      </c>
      <c r="N187" s="22">
        <f>((MAXA(K187:L187)^2*MINA(K187:L187))*ABS(M187)/2)*(1-ABS(M187)/(0.85*'Caratteristiche Materiale'!$N$4))</f>
        <v>402.77340855287395</v>
      </c>
      <c r="O187" s="17" t="str">
        <f t="shared" si="35"/>
        <v>verificato</v>
      </c>
      <c r="P187" s="20">
        <f>ABS(M187)/(0.85*'Caratteristiche Materiale'!$N$4)</f>
        <v>0.26690593656817557</v>
      </c>
      <c r="Q187" s="21">
        <f t="shared" si="31"/>
        <v>0.58700147277852177</v>
      </c>
      <c r="R187" s="22">
        <f>0.85*'Caratteristiche Materiale'!$N$4*min!P187*(MINA(min!K187:L187))^2*MAXA(min!K187:L187)*(0.5-min!P187/2)</f>
        <v>64.963452992399027</v>
      </c>
      <c r="S187" s="17" t="str">
        <f t="shared" si="36"/>
        <v>NON VERIFICATO</v>
      </c>
      <c r="T187" s="16">
        <f t="shared" si="32"/>
        <v>18.153763440860217</v>
      </c>
      <c r="U187" s="22">
        <f t="shared" si="33"/>
        <v>7.0412186379928317</v>
      </c>
      <c r="V187" s="22">
        <f>'Caratteristiche Materiale'!$N$5*(1+ABS(min!M187)/(1.5*'Caratteristiche Materiale'!$N$5))^0.5</f>
        <v>32.759063061453347</v>
      </c>
      <c r="W187" s="22">
        <f t="shared" si="34"/>
        <v>73.118228753163876</v>
      </c>
      <c r="X187" s="17" t="str">
        <f t="shared" si="37"/>
        <v>verificato</v>
      </c>
    </row>
    <row r="188" spans="1:24" ht="15.75" x14ac:dyDescent="0.25">
      <c r="A188" s="5" t="s">
        <v>111</v>
      </c>
      <c r="B188" s="5" t="s">
        <v>20</v>
      </c>
      <c r="C188" s="5" t="s">
        <v>92</v>
      </c>
      <c r="D188" s="5" t="s">
        <v>101</v>
      </c>
      <c r="E188" s="96">
        <v>-54.7592</v>
      </c>
      <c r="F188" s="96">
        <v>-2.6352000000000002</v>
      </c>
      <c r="G188" s="96">
        <v>-2.2120000000000002</v>
      </c>
      <c r="H188" s="96">
        <v>-5.7100000000000009</v>
      </c>
      <c r="I188" s="96">
        <v>-1.0591200000000001</v>
      </c>
      <c r="J188" s="96">
        <v>-6.2311200000000007</v>
      </c>
      <c r="K188" s="29">
        <f>VLOOKUP(B188,'Caratteristiche Maschi'!$A$4:$C$27,2,)</f>
        <v>0.6</v>
      </c>
      <c r="L188" s="30">
        <f>VLOOKUP(B188,'Caratteristiche Maschi'!$A$4:$C$27,3,)</f>
        <v>1.26</v>
      </c>
      <c r="M188" s="16">
        <f t="shared" si="30"/>
        <v>-72.43280423280423</v>
      </c>
      <c r="N188" s="22">
        <f>((MAXA(K188:L188)^2*MINA(K188:L188))*ABS(M188)/2)*(1-ABS(M188)/(0.85*'Caratteristiche Materiale'!$N$4))</f>
        <v>29.458682580436982</v>
      </c>
      <c r="O188" s="17" t="str">
        <f t="shared" si="35"/>
        <v>verificato</v>
      </c>
      <c r="P188" s="20">
        <f>ABS(M188)/(0.85*'Caratteristiche Materiale'!$N$4)</f>
        <v>0.14608296651994129</v>
      </c>
      <c r="Q188" s="21">
        <f t="shared" si="31"/>
        <v>0.37422820023802505</v>
      </c>
      <c r="R188" s="22">
        <f>0.85*'Caratteristiche Materiale'!$N$4*min!P188*(MINA(min!K188:L188))^2*MAXA(min!K188:L188)*(0.5-min!P188/2)</f>
        <v>14.027944085922369</v>
      </c>
      <c r="S188" s="17" t="str">
        <f t="shared" si="36"/>
        <v>verificato</v>
      </c>
      <c r="T188" s="16">
        <f t="shared" si="32"/>
        <v>3.4857142857142858</v>
      </c>
      <c r="U188" s="22">
        <f t="shared" si="33"/>
        <v>2.925925925925926</v>
      </c>
      <c r="V188" s="22">
        <f>'Caratteristiche Materiale'!$N$5*(1+ABS(min!M188)/(1.5*'Caratteristiche Materiale'!$N$5))^0.5</f>
        <v>25.307843042407661</v>
      </c>
      <c r="W188" s="22">
        <f t="shared" si="34"/>
        <v>19.132729340060191</v>
      </c>
      <c r="X188" s="17" t="str">
        <f t="shared" si="37"/>
        <v>verificato</v>
      </c>
    </row>
    <row r="189" spans="1:24" ht="15.75" x14ac:dyDescent="0.25">
      <c r="A189" s="5" t="s">
        <v>111</v>
      </c>
      <c r="B189" s="5" t="s">
        <v>20</v>
      </c>
      <c r="C189" s="5" t="s">
        <v>93</v>
      </c>
      <c r="D189" s="5" t="s">
        <v>101</v>
      </c>
      <c r="E189" s="96">
        <v>-64.893600000000006</v>
      </c>
      <c r="F189" s="96">
        <v>3.3408000000000002</v>
      </c>
      <c r="G189" s="96">
        <v>-1.8312000000000002</v>
      </c>
      <c r="H189" s="96">
        <v>-3.5771200000000003</v>
      </c>
      <c r="I189" s="96">
        <v>-1.8787199999999999</v>
      </c>
      <c r="J189" s="96">
        <v>-4.2295199999999999</v>
      </c>
      <c r="K189" s="29">
        <f>VLOOKUP(B189,'Caratteristiche Maschi'!$A$4:$C$27,2,)</f>
        <v>0.6</v>
      </c>
      <c r="L189" s="30">
        <f>VLOOKUP(B189,'Caratteristiche Maschi'!$A$4:$C$27,3,)</f>
        <v>1.26</v>
      </c>
      <c r="M189" s="16">
        <f t="shared" si="30"/>
        <v>-85.838095238095249</v>
      </c>
      <c r="N189" s="22">
        <f>((MAXA(K189:L189)^2*MINA(K189:L189))*ABS(M189)/2)*(1-ABS(M189)/(0.85*'Caratteristiche Materiale'!$N$4))</f>
        <v>33.805355695865551</v>
      </c>
      <c r="O189" s="17" t="str">
        <f t="shared" si="35"/>
        <v>verificato</v>
      </c>
      <c r="P189" s="20">
        <f>ABS(M189)/(0.85*'Caratteristiche Materiale'!$N$4)</f>
        <v>0.1731188475390156</v>
      </c>
      <c r="Q189" s="21">
        <f t="shared" si="31"/>
        <v>0.42944613649733598</v>
      </c>
      <c r="R189" s="22">
        <f>0.85*'Caratteristiche Materiale'!$N$4*min!P189*(MINA(min!K189:L189))^2*MAXA(min!K189:L189)*(0.5-min!P189/2)</f>
        <v>16.097788426602641</v>
      </c>
      <c r="S189" s="17" t="str">
        <f t="shared" si="36"/>
        <v>verificato</v>
      </c>
      <c r="T189" s="16">
        <f t="shared" si="32"/>
        <v>4.4190476190476193</v>
      </c>
      <c r="U189" s="22">
        <f t="shared" si="33"/>
        <v>2.4222222222222225</v>
      </c>
      <c r="V189" s="22">
        <f>'Caratteristiche Materiale'!$N$5*(1+ABS(min!M189)/(1.5*'Caratteristiche Materiale'!$N$5))^0.5</f>
        <v>27.153322265478128</v>
      </c>
      <c r="W189" s="22">
        <f t="shared" si="34"/>
        <v>20.527911632701464</v>
      </c>
      <c r="X189" s="17" t="str">
        <f t="shared" si="37"/>
        <v>verificato</v>
      </c>
    </row>
    <row r="190" spans="1:24" ht="15.75" x14ac:dyDescent="0.25">
      <c r="A190" s="5" t="s">
        <v>111</v>
      </c>
      <c r="B190" s="5" t="s">
        <v>20</v>
      </c>
      <c r="C190" s="5" t="s">
        <v>94</v>
      </c>
      <c r="D190" s="5" t="s">
        <v>101</v>
      </c>
      <c r="E190" s="96">
        <v>-54.7592</v>
      </c>
      <c r="F190" s="96">
        <v>-2.6352000000000002</v>
      </c>
      <c r="G190" s="96">
        <v>-2.2120000000000002</v>
      </c>
      <c r="H190" s="96">
        <v>-5.7100000000000009</v>
      </c>
      <c r="I190" s="96">
        <v>-1.0591200000000001</v>
      </c>
      <c r="J190" s="96">
        <v>-6.2311200000000007</v>
      </c>
      <c r="K190" s="29">
        <f>VLOOKUP(B190,'Caratteristiche Maschi'!$A$4:$C$27,2,)</f>
        <v>0.6</v>
      </c>
      <c r="L190" s="30">
        <f>VLOOKUP(B190,'Caratteristiche Maschi'!$A$4:$C$27,3,)</f>
        <v>1.26</v>
      </c>
      <c r="M190" s="16">
        <f t="shared" si="30"/>
        <v>-72.43280423280423</v>
      </c>
      <c r="N190" s="22">
        <f>((MAXA(K190:L190)^2*MINA(K190:L190))*ABS(M190)/2)*(1-ABS(M190)/(0.85*'Caratteristiche Materiale'!$N$4))</f>
        <v>29.458682580436982</v>
      </c>
      <c r="O190" s="17" t="str">
        <f t="shared" si="35"/>
        <v>verificato</v>
      </c>
      <c r="P190" s="20">
        <f>ABS(M190)/(0.85*'Caratteristiche Materiale'!$N$4)</f>
        <v>0.14608296651994129</v>
      </c>
      <c r="Q190" s="21">
        <f t="shared" si="31"/>
        <v>0.37422820023802505</v>
      </c>
      <c r="R190" s="22">
        <f>0.85*'Caratteristiche Materiale'!$N$4*min!P190*(MINA(min!K190:L190))^2*MAXA(min!K190:L190)*(0.5-min!P190/2)</f>
        <v>14.027944085922369</v>
      </c>
      <c r="S190" s="17" t="str">
        <f t="shared" si="36"/>
        <v>verificato</v>
      </c>
      <c r="T190" s="16">
        <f t="shared" si="32"/>
        <v>3.4857142857142858</v>
      </c>
      <c r="U190" s="22">
        <f t="shared" si="33"/>
        <v>2.925925925925926</v>
      </c>
      <c r="V190" s="22">
        <f>'Caratteristiche Materiale'!$N$5*(1+ABS(min!M190)/(1.5*'Caratteristiche Materiale'!$N$5))^0.5</f>
        <v>25.307843042407661</v>
      </c>
      <c r="W190" s="22">
        <f t="shared" si="34"/>
        <v>19.132729340060191</v>
      </c>
      <c r="X190" s="17" t="str">
        <f t="shared" si="37"/>
        <v>verificato</v>
      </c>
    </row>
    <row r="191" spans="1:24" ht="15.75" x14ac:dyDescent="0.25">
      <c r="A191" s="5" t="s">
        <v>111</v>
      </c>
      <c r="B191" s="5" t="s">
        <v>20</v>
      </c>
      <c r="C191" s="5" t="s">
        <v>95</v>
      </c>
      <c r="D191" s="5" t="s">
        <v>101</v>
      </c>
      <c r="E191" s="96">
        <v>-54.7592</v>
      </c>
      <c r="F191" s="96">
        <v>-2.6352000000000002</v>
      </c>
      <c r="G191" s="96">
        <v>-2.2120000000000002</v>
      </c>
      <c r="H191" s="96">
        <v>-5.7100000000000009</v>
      </c>
      <c r="I191" s="96">
        <v>-1.0591200000000001</v>
      </c>
      <c r="J191" s="96">
        <v>-6.2311200000000007</v>
      </c>
      <c r="K191" s="29">
        <f>VLOOKUP(B191,'Caratteristiche Maschi'!$A$4:$C$27,2,)</f>
        <v>0.6</v>
      </c>
      <c r="L191" s="30">
        <f>VLOOKUP(B191,'Caratteristiche Maschi'!$A$4:$C$27,3,)</f>
        <v>1.26</v>
      </c>
      <c r="M191" s="16">
        <f t="shared" si="30"/>
        <v>-72.43280423280423</v>
      </c>
      <c r="N191" s="22">
        <f>((MAXA(K191:L191)^2*MINA(K191:L191))*ABS(M191)/2)*(1-ABS(M191)/(0.85*'Caratteristiche Materiale'!$N$4))</f>
        <v>29.458682580436982</v>
      </c>
      <c r="O191" s="17" t="str">
        <f t="shared" si="35"/>
        <v>verificato</v>
      </c>
      <c r="P191" s="20">
        <f>ABS(M191)/(0.85*'Caratteristiche Materiale'!$N$4)</f>
        <v>0.14608296651994129</v>
      </c>
      <c r="Q191" s="21">
        <f t="shared" si="31"/>
        <v>0.37422820023802505</v>
      </c>
      <c r="R191" s="22">
        <f>0.85*'Caratteristiche Materiale'!$N$4*min!P191*(MINA(min!K191:L191))^2*MAXA(min!K191:L191)*(0.5-min!P191/2)</f>
        <v>14.027944085922369</v>
      </c>
      <c r="S191" s="17" t="str">
        <f t="shared" si="36"/>
        <v>verificato</v>
      </c>
      <c r="T191" s="16">
        <f t="shared" si="32"/>
        <v>3.4857142857142858</v>
      </c>
      <c r="U191" s="22">
        <f t="shared" si="33"/>
        <v>2.925925925925926</v>
      </c>
      <c r="V191" s="22">
        <f>'Caratteristiche Materiale'!$N$5*(1+ABS(min!M191)/(1.5*'Caratteristiche Materiale'!$N$5))^0.5</f>
        <v>25.307843042407661</v>
      </c>
      <c r="W191" s="22">
        <f t="shared" si="34"/>
        <v>19.132729340060191</v>
      </c>
      <c r="X191" s="17" t="str">
        <f t="shared" si="37"/>
        <v>verificato</v>
      </c>
    </row>
    <row r="192" spans="1:24" ht="15.75" x14ac:dyDescent="0.25">
      <c r="A192" s="5" t="s">
        <v>111</v>
      </c>
      <c r="B192" s="5" t="s">
        <v>20</v>
      </c>
      <c r="C192" s="5" t="s">
        <v>96</v>
      </c>
      <c r="D192" s="5" t="s">
        <v>101</v>
      </c>
      <c r="E192" s="96">
        <v>-54.7592</v>
      </c>
      <c r="F192" s="96">
        <v>-2.6352000000000002</v>
      </c>
      <c r="G192" s="96">
        <v>-2.2120000000000002</v>
      </c>
      <c r="H192" s="96">
        <v>-5.7100000000000009</v>
      </c>
      <c r="I192" s="96">
        <v>-1.0591200000000001</v>
      </c>
      <c r="J192" s="96">
        <v>-6.2311200000000007</v>
      </c>
      <c r="K192" s="29">
        <f>VLOOKUP(B192,'Caratteristiche Maschi'!$A$4:$C$27,2,)</f>
        <v>0.6</v>
      </c>
      <c r="L192" s="30">
        <f>VLOOKUP(B192,'Caratteristiche Maschi'!$A$4:$C$27,3,)</f>
        <v>1.26</v>
      </c>
      <c r="M192" s="16">
        <f t="shared" si="30"/>
        <v>-72.43280423280423</v>
      </c>
      <c r="N192" s="22">
        <f>((MAXA(K192:L192)^2*MINA(K192:L192))*ABS(M192)/2)*(1-ABS(M192)/(0.85*'Caratteristiche Materiale'!$N$4))</f>
        <v>29.458682580436982</v>
      </c>
      <c r="O192" s="17" t="str">
        <f t="shared" si="35"/>
        <v>verificato</v>
      </c>
      <c r="P192" s="20">
        <f>ABS(M192)/(0.85*'Caratteristiche Materiale'!$N$4)</f>
        <v>0.14608296651994129</v>
      </c>
      <c r="Q192" s="21">
        <f t="shared" si="31"/>
        <v>0.37422820023802505</v>
      </c>
      <c r="R192" s="22">
        <f>0.85*'Caratteristiche Materiale'!$N$4*min!P192*(MINA(min!K192:L192))^2*MAXA(min!K192:L192)*(0.5-min!P192/2)</f>
        <v>14.027944085922369</v>
      </c>
      <c r="S192" s="17" t="str">
        <f t="shared" si="36"/>
        <v>verificato</v>
      </c>
      <c r="T192" s="16">
        <f t="shared" si="32"/>
        <v>3.4857142857142858</v>
      </c>
      <c r="U192" s="22">
        <f t="shared" si="33"/>
        <v>2.925925925925926</v>
      </c>
      <c r="V192" s="22">
        <f>'Caratteristiche Materiale'!$N$5*(1+ABS(min!M192)/(1.5*'Caratteristiche Materiale'!$N$5))^0.5</f>
        <v>25.307843042407661</v>
      </c>
      <c r="W192" s="22">
        <f t="shared" si="34"/>
        <v>19.132729340060191</v>
      </c>
      <c r="X192" s="17" t="str">
        <f t="shared" si="37"/>
        <v>verificato</v>
      </c>
    </row>
    <row r="193" spans="1:24" ht="15.75" x14ac:dyDescent="0.25">
      <c r="A193" s="5" t="s">
        <v>111</v>
      </c>
      <c r="B193" s="5" t="s">
        <v>20</v>
      </c>
      <c r="C193" s="5" t="s">
        <v>97</v>
      </c>
      <c r="D193" s="5" t="s">
        <v>101</v>
      </c>
      <c r="E193" s="96">
        <v>-64.893600000000006</v>
      </c>
      <c r="F193" s="96">
        <v>3.3408000000000002</v>
      </c>
      <c r="G193" s="96">
        <v>-1.8312000000000002</v>
      </c>
      <c r="H193" s="96">
        <v>-3.5771200000000003</v>
      </c>
      <c r="I193" s="96">
        <v>-1.8787199999999999</v>
      </c>
      <c r="J193" s="96">
        <v>-4.2295199999999999</v>
      </c>
      <c r="K193" s="29">
        <f>VLOOKUP(B193,'Caratteristiche Maschi'!$A$4:$C$27,2,)</f>
        <v>0.6</v>
      </c>
      <c r="L193" s="30">
        <f>VLOOKUP(B193,'Caratteristiche Maschi'!$A$4:$C$27,3,)</f>
        <v>1.26</v>
      </c>
      <c r="M193" s="16">
        <f t="shared" si="30"/>
        <v>-85.838095238095249</v>
      </c>
      <c r="N193" s="22">
        <f>((MAXA(K193:L193)^2*MINA(K193:L193))*ABS(M193)/2)*(1-ABS(M193)/(0.85*'Caratteristiche Materiale'!$N$4))</f>
        <v>33.805355695865551</v>
      </c>
      <c r="O193" s="17" t="str">
        <f t="shared" si="35"/>
        <v>verificato</v>
      </c>
      <c r="P193" s="20">
        <f>ABS(M193)/(0.85*'Caratteristiche Materiale'!$N$4)</f>
        <v>0.1731188475390156</v>
      </c>
      <c r="Q193" s="21">
        <f t="shared" si="31"/>
        <v>0.42944613649733598</v>
      </c>
      <c r="R193" s="22">
        <f>0.85*'Caratteristiche Materiale'!$N$4*min!P193*(MINA(min!K193:L193))^2*MAXA(min!K193:L193)*(0.5-min!P193/2)</f>
        <v>16.097788426602641</v>
      </c>
      <c r="S193" s="17" t="str">
        <f t="shared" si="36"/>
        <v>verificato</v>
      </c>
      <c r="T193" s="16">
        <f t="shared" si="32"/>
        <v>4.4190476190476193</v>
      </c>
      <c r="U193" s="22">
        <f t="shared" si="33"/>
        <v>2.4222222222222225</v>
      </c>
      <c r="V193" s="22">
        <f>'Caratteristiche Materiale'!$N$5*(1+ABS(min!M193)/(1.5*'Caratteristiche Materiale'!$N$5))^0.5</f>
        <v>27.153322265478128</v>
      </c>
      <c r="W193" s="22">
        <f t="shared" si="34"/>
        <v>20.527911632701464</v>
      </c>
      <c r="X193" s="17" t="str">
        <f t="shared" si="37"/>
        <v>verificato</v>
      </c>
    </row>
    <row r="194" spans="1:24" ht="15.75" x14ac:dyDescent="0.25">
      <c r="A194" s="5" t="s">
        <v>111</v>
      </c>
      <c r="B194" s="5" t="s">
        <v>20</v>
      </c>
      <c r="C194" s="5" t="s">
        <v>98</v>
      </c>
      <c r="D194" s="5" t="s">
        <v>101</v>
      </c>
      <c r="E194" s="96">
        <v>-64.893600000000006</v>
      </c>
      <c r="F194" s="96">
        <v>3.3408000000000002</v>
      </c>
      <c r="G194" s="96">
        <v>-1.8312000000000002</v>
      </c>
      <c r="H194" s="96">
        <v>-3.5771200000000003</v>
      </c>
      <c r="I194" s="96">
        <v>-1.8787199999999999</v>
      </c>
      <c r="J194" s="96">
        <v>-4.2295199999999999</v>
      </c>
      <c r="K194" s="29">
        <f>VLOOKUP(B194,'Caratteristiche Maschi'!$A$4:$C$27,2,)</f>
        <v>0.6</v>
      </c>
      <c r="L194" s="30">
        <f>VLOOKUP(B194,'Caratteristiche Maschi'!$A$4:$C$27,3,)</f>
        <v>1.26</v>
      </c>
      <c r="M194" s="16">
        <f t="shared" si="30"/>
        <v>-85.838095238095249</v>
      </c>
      <c r="N194" s="22">
        <f>((MAXA(K194:L194)^2*MINA(K194:L194))*ABS(M194)/2)*(1-ABS(M194)/(0.85*'Caratteristiche Materiale'!$N$4))</f>
        <v>33.805355695865551</v>
      </c>
      <c r="O194" s="17" t="str">
        <f t="shared" si="35"/>
        <v>verificato</v>
      </c>
      <c r="P194" s="20">
        <f>ABS(M194)/(0.85*'Caratteristiche Materiale'!$N$4)</f>
        <v>0.1731188475390156</v>
      </c>
      <c r="Q194" s="21">
        <f t="shared" si="31"/>
        <v>0.42944613649733598</v>
      </c>
      <c r="R194" s="22">
        <f>0.85*'Caratteristiche Materiale'!$N$4*min!P194*(MINA(min!K194:L194))^2*MAXA(min!K194:L194)*(0.5-min!P194/2)</f>
        <v>16.097788426602641</v>
      </c>
      <c r="S194" s="17" t="str">
        <f t="shared" si="36"/>
        <v>verificato</v>
      </c>
      <c r="T194" s="16">
        <f t="shared" si="32"/>
        <v>4.4190476190476193</v>
      </c>
      <c r="U194" s="22">
        <f t="shared" si="33"/>
        <v>2.4222222222222225</v>
      </c>
      <c r="V194" s="22">
        <f>'Caratteristiche Materiale'!$N$5*(1+ABS(min!M194)/(1.5*'Caratteristiche Materiale'!$N$5))^0.5</f>
        <v>27.153322265478128</v>
      </c>
      <c r="W194" s="22">
        <f t="shared" si="34"/>
        <v>20.527911632701464</v>
      </c>
      <c r="X194" s="17" t="str">
        <f t="shared" si="37"/>
        <v>verificato</v>
      </c>
    </row>
    <row r="195" spans="1:24" ht="15.75" x14ac:dyDescent="0.25">
      <c r="A195" s="5" t="s">
        <v>111</v>
      </c>
      <c r="B195" s="5" t="s">
        <v>20</v>
      </c>
      <c r="C195" s="5" t="s">
        <v>99</v>
      </c>
      <c r="D195" s="5" t="s">
        <v>101</v>
      </c>
      <c r="E195" s="96">
        <v>-64.893600000000006</v>
      </c>
      <c r="F195" s="96">
        <v>3.3408000000000002</v>
      </c>
      <c r="G195" s="96">
        <v>-1.8312000000000002</v>
      </c>
      <c r="H195" s="96">
        <v>-3.5771200000000003</v>
      </c>
      <c r="I195" s="96">
        <v>-1.8787199999999999</v>
      </c>
      <c r="J195" s="96">
        <v>-4.2295199999999999</v>
      </c>
      <c r="K195" s="29">
        <f>VLOOKUP(B195,'Caratteristiche Maschi'!$A$4:$C$27,2,)</f>
        <v>0.6</v>
      </c>
      <c r="L195" s="30">
        <f>VLOOKUP(B195,'Caratteristiche Maschi'!$A$4:$C$27,3,)</f>
        <v>1.26</v>
      </c>
      <c r="M195" s="16">
        <f t="shared" si="30"/>
        <v>-85.838095238095249</v>
      </c>
      <c r="N195" s="22">
        <f>((MAXA(K195:L195)^2*MINA(K195:L195))*ABS(M195)/2)*(1-ABS(M195)/(0.85*'Caratteristiche Materiale'!$N$4))</f>
        <v>33.805355695865551</v>
      </c>
      <c r="O195" s="17" t="str">
        <f t="shared" si="35"/>
        <v>verificato</v>
      </c>
      <c r="P195" s="20">
        <f>ABS(M195)/(0.85*'Caratteristiche Materiale'!$N$4)</f>
        <v>0.1731188475390156</v>
      </c>
      <c r="Q195" s="21">
        <f t="shared" si="31"/>
        <v>0.42944613649733598</v>
      </c>
      <c r="R195" s="22">
        <f>0.85*'Caratteristiche Materiale'!$N$4*min!P195*(MINA(min!K195:L195))^2*MAXA(min!K195:L195)*(0.5-min!P195/2)</f>
        <v>16.097788426602641</v>
      </c>
      <c r="S195" s="17" t="str">
        <f t="shared" si="36"/>
        <v>verificato</v>
      </c>
      <c r="T195" s="16">
        <f t="shared" si="32"/>
        <v>4.4190476190476193</v>
      </c>
      <c r="U195" s="22">
        <f t="shared" si="33"/>
        <v>2.4222222222222225</v>
      </c>
      <c r="V195" s="22">
        <f>'Caratteristiche Materiale'!$N$5*(1+ABS(min!M195)/(1.5*'Caratteristiche Materiale'!$N$5))^0.5</f>
        <v>27.153322265478128</v>
      </c>
      <c r="W195" s="22">
        <f t="shared" si="34"/>
        <v>20.527911632701464</v>
      </c>
      <c r="X195" s="17" t="str">
        <f t="shared" si="37"/>
        <v>verificato</v>
      </c>
    </row>
  </sheetData>
  <mergeCells count="7">
    <mergeCell ref="P1:S1"/>
    <mergeCell ref="T1:X1"/>
    <mergeCell ref="C2:D2"/>
    <mergeCell ref="A1:C1"/>
    <mergeCell ref="E1:J1"/>
    <mergeCell ref="K1:L1"/>
    <mergeCell ref="M1:O1"/>
  </mergeCells>
  <conditionalFormatting sqref="O4:O5 S5 X5">
    <cfRule type="cellIs" dxfId="23" priority="14" operator="equal">
      <formula>"verificato"</formula>
    </cfRule>
  </conditionalFormatting>
  <conditionalFormatting sqref="M4:M5">
    <cfRule type="cellIs" dxfId="22" priority="12" operator="equal">
      <formula>0</formula>
    </cfRule>
  </conditionalFormatting>
  <conditionalFormatting sqref="S4">
    <cfRule type="cellIs" dxfId="21" priority="10" operator="equal">
      <formula>"verificato"</formula>
    </cfRule>
  </conditionalFormatting>
  <conditionalFormatting sqref="X4">
    <cfRule type="cellIs" dxfId="20" priority="8" operator="equal">
      <formula>"verificato"</formula>
    </cfRule>
  </conditionalFormatting>
  <conditionalFormatting sqref="O6:O195 S6:S195 X6:X195">
    <cfRule type="cellIs" dxfId="19" priority="2" operator="equal">
      <formula>"verificato"</formula>
    </cfRule>
  </conditionalFormatting>
  <conditionalFormatting sqref="M6:M195">
    <cfRule type="cellIs" dxfId="1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95"/>
  <sheetViews>
    <sheetView showGridLines="0" zoomScale="90" zoomScaleNormal="90" workbookViewId="0">
      <pane ySplit="3" topLeftCell="A4" activePane="bottomLeft" state="frozen"/>
      <selection pane="bottomLeft" activeCell="E188" sqref="E188"/>
    </sheetView>
  </sheetViews>
  <sheetFormatPr defaultRowHeight="15" x14ac:dyDescent="0.25"/>
  <cols>
    <col min="3" max="3" width="10.7109375" style="80" customWidth="1"/>
    <col min="4" max="4" width="10.7109375" style="92" customWidth="1"/>
    <col min="5" max="12" width="10.7109375" customWidth="1"/>
    <col min="13" max="14" width="12.7109375" customWidth="1"/>
    <col min="15" max="15" width="18.7109375" customWidth="1"/>
    <col min="16" max="17" width="12.7109375" customWidth="1"/>
    <col min="18" max="18" width="16.7109375" customWidth="1"/>
    <col min="19" max="19" width="20.7109375" customWidth="1"/>
    <col min="20" max="23" width="10.7109375" customWidth="1"/>
    <col min="24" max="24" width="20.7109375" customWidth="1"/>
  </cols>
  <sheetData>
    <row r="1" spans="1:24" x14ac:dyDescent="0.25">
      <c r="A1" s="125" t="s">
        <v>46</v>
      </c>
      <c r="B1" s="125"/>
      <c r="C1" s="125"/>
      <c r="D1" s="86"/>
      <c r="E1" s="116" t="s">
        <v>53</v>
      </c>
      <c r="F1" s="118"/>
      <c r="G1" s="118"/>
      <c r="H1" s="118"/>
      <c r="I1" s="118"/>
      <c r="J1" s="117"/>
      <c r="K1" s="113" t="s">
        <v>45</v>
      </c>
      <c r="L1" s="119"/>
      <c r="M1" s="116" t="s">
        <v>44</v>
      </c>
      <c r="N1" s="118"/>
      <c r="O1" s="117"/>
      <c r="P1" s="116" t="s">
        <v>43</v>
      </c>
      <c r="Q1" s="118"/>
      <c r="R1" s="118"/>
      <c r="S1" s="117"/>
      <c r="T1" s="120" t="s">
        <v>42</v>
      </c>
      <c r="U1" s="121"/>
      <c r="V1" s="121"/>
      <c r="W1" s="121"/>
      <c r="X1" s="122"/>
    </row>
    <row r="2" spans="1:24" ht="18.75" x14ac:dyDescent="0.3">
      <c r="A2" s="23" t="s">
        <v>33</v>
      </c>
      <c r="B2" s="23" t="s">
        <v>37</v>
      </c>
      <c r="C2" s="126" t="s">
        <v>100</v>
      </c>
      <c r="D2" s="124"/>
      <c r="E2" s="12" t="s">
        <v>0</v>
      </c>
      <c r="F2" s="3" t="s">
        <v>1</v>
      </c>
      <c r="G2" s="3" t="s">
        <v>2</v>
      </c>
      <c r="H2" s="3" t="s">
        <v>3</v>
      </c>
      <c r="I2" s="3" t="s">
        <v>34</v>
      </c>
      <c r="J2" s="13" t="s">
        <v>35</v>
      </c>
      <c r="K2" s="25" t="s">
        <v>26</v>
      </c>
      <c r="L2" s="26" t="s">
        <v>25</v>
      </c>
      <c r="M2" s="41" t="s">
        <v>29</v>
      </c>
      <c r="N2" s="18" t="s">
        <v>41</v>
      </c>
      <c r="O2" s="13" t="s">
        <v>36</v>
      </c>
      <c r="P2" s="19" t="s">
        <v>38</v>
      </c>
      <c r="Q2" s="3" t="s">
        <v>5</v>
      </c>
      <c r="R2" s="3" t="s">
        <v>40</v>
      </c>
      <c r="S2" s="13" t="s">
        <v>36</v>
      </c>
      <c r="T2" s="33" t="s">
        <v>47</v>
      </c>
      <c r="U2" s="32" t="s">
        <v>48</v>
      </c>
      <c r="V2" s="32" t="s">
        <v>50</v>
      </c>
      <c r="W2" s="10" t="s">
        <v>51</v>
      </c>
      <c r="X2" s="13" t="s">
        <v>36</v>
      </c>
    </row>
    <row r="3" spans="1:24" x14ac:dyDescent="0.25">
      <c r="A3" s="24" t="s">
        <v>39</v>
      </c>
      <c r="B3" s="24" t="s">
        <v>39</v>
      </c>
      <c r="C3" s="70"/>
      <c r="D3" s="70"/>
      <c r="E3" s="14" t="s">
        <v>31</v>
      </c>
      <c r="F3" s="4" t="s">
        <v>31</v>
      </c>
      <c r="G3" s="4" t="s">
        <v>31</v>
      </c>
      <c r="H3" s="4" t="s">
        <v>32</v>
      </c>
      <c r="I3" s="4" t="s">
        <v>32</v>
      </c>
      <c r="J3" s="15" t="s">
        <v>32</v>
      </c>
      <c r="K3" s="27" t="s">
        <v>5</v>
      </c>
      <c r="L3" s="28" t="s">
        <v>5</v>
      </c>
      <c r="M3" s="42" t="s">
        <v>30</v>
      </c>
      <c r="N3" s="11" t="s">
        <v>32</v>
      </c>
      <c r="O3" s="15" t="s">
        <v>39</v>
      </c>
      <c r="P3" s="14" t="s">
        <v>39</v>
      </c>
      <c r="Q3" s="4" t="s">
        <v>39</v>
      </c>
      <c r="R3" s="4" t="s">
        <v>32</v>
      </c>
      <c r="S3" s="15" t="s">
        <v>39</v>
      </c>
      <c r="T3" s="14" t="s">
        <v>30</v>
      </c>
      <c r="U3" s="4" t="s">
        <v>30</v>
      </c>
      <c r="V3" s="4" t="s">
        <v>30</v>
      </c>
      <c r="W3" s="4" t="s">
        <v>31</v>
      </c>
      <c r="X3" s="15" t="s">
        <v>39</v>
      </c>
    </row>
    <row r="4" spans="1:24" ht="15.75" x14ac:dyDescent="0.25">
      <c r="A4" s="5" t="s">
        <v>111</v>
      </c>
      <c r="B4" s="5" t="s">
        <v>22</v>
      </c>
      <c r="C4" s="5" t="s">
        <v>92</v>
      </c>
      <c r="D4" s="5" t="s">
        <v>108</v>
      </c>
      <c r="E4" s="96">
        <v>-451.84160000000003</v>
      </c>
      <c r="F4" s="96">
        <v>215.49360000000001</v>
      </c>
      <c r="G4" s="96">
        <v>3.3600000000000003</v>
      </c>
      <c r="H4" s="96">
        <v>40.130160000000004</v>
      </c>
      <c r="I4" s="96">
        <v>54.595200000000006</v>
      </c>
      <c r="J4" s="96">
        <v>505.65896000000004</v>
      </c>
      <c r="K4" s="29">
        <f>VLOOKUP(B4,'Caratteristiche Maschi'!$A$4:$C$27,2,)</f>
        <v>0.8</v>
      </c>
      <c r="L4" s="30">
        <f>VLOOKUP(B4,'Caratteristiche Maschi'!$A$4:$C$27,3,)</f>
        <v>4</v>
      </c>
      <c r="M4" s="22">
        <f>IF((E4/(K4*L4))&lt;=0,(IF(ABS((E4/(K4*L4)))&gt;'Caratteristiche Materiale'!$N$4*0.85,0,(E4/(K4*L4)))),0)</f>
        <v>-141.20050000000001</v>
      </c>
      <c r="N4" s="22">
        <f>((MAXA(K4:L4)^2*MINA(K4:L4))*ABS(M4)/2)*(1-ABS(M4)/(0.85*'Caratteristiche Materiale'!$N$4))</f>
        <v>646.33761408752946</v>
      </c>
      <c r="O4" s="17" t="str">
        <f>IF(N4&gt;=ABS((IF(A4="Y",I4,J4))), "verificato", "NON VERIFICATO")</f>
        <v>verificato</v>
      </c>
      <c r="P4" s="20">
        <f>ABS(M4)/(0.85*'Caratteristiche Materiale'!$N$4)</f>
        <v>0.28477411764705879</v>
      </c>
      <c r="Q4" s="21">
        <f>3*P4*(1-P4)</f>
        <v>0.61103345869619363</v>
      </c>
      <c r="R4" s="22">
        <f>0.85*'Caratteristiche Materiale'!$N$4*MAX!P4*(MINA(MAX!K4:L4))^2*MAXA(MAX!K4:L4)*(0.5-MAX!P4/2)</f>
        <v>129.26752281750592</v>
      </c>
      <c r="S4" s="17" t="str">
        <f t="shared" ref="S4:S35" si="0">IF(R4&gt;=ABS((IF(A4="Y",J4,I4))), "verificato", "NON VERIFICATO")</f>
        <v>verificato</v>
      </c>
      <c r="T4" s="16">
        <f t="shared" ref="T4:T5" si="1">ABS(F4)/(K4*L4)</f>
        <v>67.341750000000005</v>
      </c>
      <c r="U4" s="22">
        <f t="shared" ref="U4:U5" si="2">ABS(G4)/(K4*L4)</f>
        <v>1.05</v>
      </c>
      <c r="V4" s="36">
        <f>'Caratteristiche Materiale'!$N$5*(1+ABS(MAX!M4)/(1.5*'Caratteristiche Materiale'!$N$5))^0.5</f>
        <v>33.721543558977253</v>
      </c>
      <c r="W4" s="36">
        <f t="shared" ref="W4:W5" si="3">V4*K4*L4</f>
        <v>107.90893938872722</v>
      </c>
      <c r="X4" s="17" t="str">
        <f t="shared" ref="X4:X35" si="4">IF(W4&gt;=ABS((IF(A4="Y",G4,F4))), "verificato", "NON VERIFICATO")</f>
        <v>NON VERIFICATO</v>
      </c>
    </row>
    <row r="5" spans="1:24" ht="15.75" x14ac:dyDescent="0.25">
      <c r="A5" s="5" t="s">
        <v>111</v>
      </c>
      <c r="B5" s="5" t="s">
        <v>22</v>
      </c>
      <c r="C5" s="5" t="s">
        <v>93</v>
      </c>
      <c r="D5" s="5" t="s">
        <v>108</v>
      </c>
      <c r="E5" s="96">
        <v>-349.65840000000003</v>
      </c>
      <c r="F5" s="96">
        <v>203.536</v>
      </c>
      <c r="G5" s="96">
        <v>13.6464</v>
      </c>
      <c r="H5" s="96">
        <v>51.806160000000006</v>
      </c>
      <c r="I5" s="96">
        <v>75.675120000000007</v>
      </c>
      <c r="J5" s="96">
        <v>375.13064000000003</v>
      </c>
      <c r="K5" s="29">
        <f>VLOOKUP(B5,'Caratteristiche Maschi'!$A$4:$C$27,2,)</f>
        <v>0.8</v>
      </c>
      <c r="L5" s="30">
        <f>VLOOKUP(B5,'Caratteristiche Maschi'!$A$4:$C$27,3,)</f>
        <v>4</v>
      </c>
      <c r="M5" s="22">
        <f>IF((E5/(K5*L5))&lt;=0,(IF(ABS((E5/(K5*L5)))&gt;'Caratteristiche Materiale'!$N$4*0.85,0,(E5/(K5*L5)))),0)</f>
        <v>-109.26825000000001</v>
      </c>
      <c r="N5" s="22">
        <f>((MAXA(K5:L5)^2*MINA(K5:L5))*ABS(M5)/2)*(1-ABS(M5)/(0.85*'Caratteristiche Materiale'!$N$4))</f>
        <v>545.20629996988248</v>
      </c>
      <c r="O5" s="17" t="str">
        <f>IF(N5&gt;=ABS((IF(A5="Y",I5,J5))), "verificato", "NON VERIFICATO")</f>
        <v>verificato</v>
      </c>
      <c r="P5" s="20">
        <f>ABS(M5)/(0.85*'Caratteristiche Materiale'!$N$4)</f>
        <v>0.22037294117647058</v>
      </c>
      <c r="Q5" s="21">
        <f>3*P5*(1-P5)</f>
        <v>0.51542612392110732</v>
      </c>
      <c r="R5" s="22">
        <f>0.85*'Caratteristiche Materiale'!$N$4*MAX!P5*(MINA(MAX!K5:L5))^2*MAXA(MAX!K5:L5)*(0.5-MAX!P5/2)</f>
        <v>109.0412599939765</v>
      </c>
      <c r="S5" s="17" t="str">
        <f t="shared" si="0"/>
        <v>verificato</v>
      </c>
      <c r="T5" s="16">
        <f t="shared" si="1"/>
        <v>63.604999999999997</v>
      </c>
      <c r="U5" s="22">
        <f t="shared" si="2"/>
        <v>4.2645</v>
      </c>
      <c r="V5" s="36">
        <f>'Caratteristiche Materiale'!$N$5*(1+ABS(MAX!M5)/(1.5*'Caratteristiche Materiale'!$N$5))^0.5</f>
        <v>30.108482101302361</v>
      </c>
      <c r="W5" s="36">
        <f t="shared" si="3"/>
        <v>96.347142724167554</v>
      </c>
      <c r="X5" s="17" t="str">
        <f t="shared" si="4"/>
        <v>NON VERIFICATO</v>
      </c>
    </row>
    <row r="6" spans="1:24" ht="15.75" x14ac:dyDescent="0.25">
      <c r="A6" s="5" t="s">
        <v>111</v>
      </c>
      <c r="B6" s="5" t="s">
        <v>22</v>
      </c>
      <c r="C6" s="5" t="s">
        <v>94</v>
      </c>
      <c r="D6" s="5" t="s">
        <v>108</v>
      </c>
      <c r="E6" s="96">
        <v>-451.84160000000003</v>
      </c>
      <c r="F6" s="96">
        <v>215.49360000000001</v>
      </c>
      <c r="G6" s="96">
        <v>3.3600000000000003</v>
      </c>
      <c r="H6" s="96">
        <v>40.130160000000004</v>
      </c>
      <c r="I6" s="96">
        <v>54.595200000000006</v>
      </c>
      <c r="J6" s="96">
        <v>505.65896000000004</v>
      </c>
      <c r="K6" s="29">
        <f>VLOOKUP(B6,'Caratteristiche Maschi'!$A$4:$C$27,2,)</f>
        <v>0.8</v>
      </c>
      <c r="L6" s="30">
        <f>VLOOKUP(B6,'Caratteristiche Maschi'!$A$4:$C$27,3,)</f>
        <v>4</v>
      </c>
      <c r="M6" s="22">
        <f>IF((E6/(K6*L6))&lt;=0,(IF(ABS((E6/(K6*L6)))&gt;'Caratteristiche Materiale'!$N$4*0.85,0,(E6/(K6*L6)))),0)</f>
        <v>-141.20050000000001</v>
      </c>
      <c r="N6" s="22">
        <f>((MAXA(K6:L6)^2*MINA(K6:L6))*ABS(M6)/2)*(1-ABS(M6)/(0.85*'Caratteristiche Materiale'!$N$4))</f>
        <v>646.33761408752946</v>
      </c>
      <c r="O6" s="17" t="str">
        <f t="shared" ref="O6:O35" si="5">IF(N6&gt;=ABS((IF(A6="Y",I6,J6))), "verificato", "NON VERIFICATO")</f>
        <v>verificato</v>
      </c>
      <c r="P6" s="20">
        <f>ABS(M6)/(0.85*'Caratteristiche Materiale'!$N$4)</f>
        <v>0.28477411764705879</v>
      </c>
      <c r="Q6" s="21">
        <f t="shared" ref="Q6:Q69" si="6">3*P6*(1-P6)</f>
        <v>0.61103345869619363</v>
      </c>
      <c r="R6" s="22">
        <f>0.85*'Caratteristiche Materiale'!$N$4*MAX!P6*(MINA(MAX!K6:L6))^2*MAXA(MAX!K6:L6)*(0.5-MAX!P6/2)</f>
        <v>129.26752281750592</v>
      </c>
      <c r="S6" s="17" t="str">
        <f t="shared" si="0"/>
        <v>verificato</v>
      </c>
      <c r="T6" s="16">
        <f t="shared" ref="T6:T69" si="7">ABS(F6)/(K6*L6)</f>
        <v>67.341750000000005</v>
      </c>
      <c r="U6" s="22">
        <f t="shared" ref="U6:U69" si="8">ABS(G6)/(K6*L6)</f>
        <v>1.05</v>
      </c>
      <c r="V6" s="36">
        <f>'Caratteristiche Materiale'!$N$5*(1+ABS(MAX!M6)/(1.5*'Caratteristiche Materiale'!$N$5))^0.5</f>
        <v>33.721543558977253</v>
      </c>
      <c r="W6" s="36">
        <f t="shared" ref="W6:W69" si="9">V6*K6*L6</f>
        <v>107.90893938872722</v>
      </c>
      <c r="X6" s="17" t="str">
        <f t="shared" si="4"/>
        <v>NON VERIFICATO</v>
      </c>
    </row>
    <row r="7" spans="1:24" ht="15.75" x14ac:dyDescent="0.25">
      <c r="A7" s="5" t="s">
        <v>111</v>
      </c>
      <c r="B7" s="5" t="s">
        <v>22</v>
      </c>
      <c r="C7" s="5" t="s">
        <v>95</v>
      </c>
      <c r="D7" s="5" t="s">
        <v>108</v>
      </c>
      <c r="E7" s="96">
        <v>-451.84160000000003</v>
      </c>
      <c r="F7" s="96">
        <v>215.49360000000001</v>
      </c>
      <c r="G7" s="96">
        <v>3.3600000000000003</v>
      </c>
      <c r="H7" s="96">
        <v>40.130160000000004</v>
      </c>
      <c r="I7" s="96">
        <v>54.595200000000006</v>
      </c>
      <c r="J7" s="96">
        <v>505.65896000000004</v>
      </c>
      <c r="K7" s="29">
        <f>VLOOKUP(B7,'Caratteristiche Maschi'!$A$4:$C$27,2,)</f>
        <v>0.8</v>
      </c>
      <c r="L7" s="30">
        <f>VLOOKUP(B7,'Caratteristiche Maschi'!$A$4:$C$27,3,)</f>
        <v>4</v>
      </c>
      <c r="M7" s="22">
        <f>IF((E7/(K7*L7))&lt;=0,(IF(ABS((E7/(K7*L7)))&gt;'Caratteristiche Materiale'!$N$4*0.85,0,(E7/(K7*L7)))),0)</f>
        <v>-141.20050000000001</v>
      </c>
      <c r="N7" s="22">
        <f>((MAXA(K7:L7)^2*MINA(K7:L7))*ABS(M7)/2)*(1-ABS(M7)/(0.85*'Caratteristiche Materiale'!$N$4))</f>
        <v>646.33761408752946</v>
      </c>
      <c r="O7" s="17" t="str">
        <f t="shared" si="5"/>
        <v>verificato</v>
      </c>
      <c r="P7" s="20">
        <f>ABS(M7)/(0.85*'Caratteristiche Materiale'!$N$4)</f>
        <v>0.28477411764705879</v>
      </c>
      <c r="Q7" s="21">
        <f t="shared" si="6"/>
        <v>0.61103345869619363</v>
      </c>
      <c r="R7" s="22">
        <f>0.85*'Caratteristiche Materiale'!$N$4*MAX!P7*(MINA(MAX!K7:L7))^2*MAXA(MAX!K7:L7)*(0.5-MAX!P7/2)</f>
        <v>129.26752281750592</v>
      </c>
      <c r="S7" s="17" t="str">
        <f t="shared" si="0"/>
        <v>verificato</v>
      </c>
      <c r="T7" s="16">
        <f t="shared" si="7"/>
        <v>67.341750000000005</v>
      </c>
      <c r="U7" s="22">
        <f t="shared" si="8"/>
        <v>1.05</v>
      </c>
      <c r="V7" s="36">
        <f>'Caratteristiche Materiale'!$N$5*(1+ABS(MAX!M7)/(1.5*'Caratteristiche Materiale'!$N$5))^0.5</f>
        <v>33.721543558977253</v>
      </c>
      <c r="W7" s="36">
        <f t="shared" si="9"/>
        <v>107.90893938872722</v>
      </c>
      <c r="X7" s="17" t="str">
        <f t="shared" si="4"/>
        <v>NON VERIFICATO</v>
      </c>
    </row>
    <row r="8" spans="1:24" ht="15.75" x14ac:dyDescent="0.25">
      <c r="A8" s="5" t="s">
        <v>111</v>
      </c>
      <c r="B8" s="5" t="s">
        <v>22</v>
      </c>
      <c r="C8" s="5" t="s">
        <v>96</v>
      </c>
      <c r="D8" s="5" t="s">
        <v>108</v>
      </c>
      <c r="E8" s="96">
        <v>-451.84160000000003</v>
      </c>
      <c r="F8" s="96">
        <v>215.49360000000001</v>
      </c>
      <c r="G8" s="96">
        <v>3.3600000000000003</v>
      </c>
      <c r="H8" s="96">
        <v>40.130160000000004</v>
      </c>
      <c r="I8" s="96">
        <v>54.595200000000006</v>
      </c>
      <c r="J8" s="96">
        <v>505.65896000000004</v>
      </c>
      <c r="K8" s="29">
        <f>VLOOKUP(B8,'Caratteristiche Maschi'!$A$4:$C$27,2,)</f>
        <v>0.8</v>
      </c>
      <c r="L8" s="30">
        <f>VLOOKUP(B8,'Caratteristiche Maschi'!$A$4:$C$27,3,)</f>
        <v>4</v>
      </c>
      <c r="M8" s="22">
        <f>IF((E8/(K8*L8))&lt;=0,(IF(ABS((E8/(K8*L8)))&gt;'Caratteristiche Materiale'!$N$4*0.85,0,(E8/(K8*L8)))),0)</f>
        <v>-141.20050000000001</v>
      </c>
      <c r="N8" s="22">
        <f>((MAXA(K8:L8)^2*MINA(K8:L8))*ABS(M8)/2)*(1-ABS(M8)/(0.85*'Caratteristiche Materiale'!$N$4))</f>
        <v>646.33761408752946</v>
      </c>
      <c r="O8" s="17" t="str">
        <f t="shared" si="5"/>
        <v>verificato</v>
      </c>
      <c r="P8" s="20">
        <f>ABS(M8)/(0.85*'Caratteristiche Materiale'!$N$4)</f>
        <v>0.28477411764705879</v>
      </c>
      <c r="Q8" s="21">
        <f t="shared" si="6"/>
        <v>0.61103345869619363</v>
      </c>
      <c r="R8" s="22">
        <f>0.85*'Caratteristiche Materiale'!$N$4*MAX!P8*(MINA(MAX!K8:L8))^2*MAXA(MAX!K8:L8)*(0.5-MAX!P8/2)</f>
        <v>129.26752281750592</v>
      </c>
      <c r="S8" s="17" t="str">
        <f t="shared" si="0"/>
        <v>verificato</v>
      </c>
      <c r="T8" s="16">
        <f t="shared" si="7"/>
        <v>67.341750000000005</v>
      </c>
      <c r="U8" s="22">
        <f t="shared" si="8"/>
        <v>1.05</v>
      </c>
      <c r="V8" s="36">
        <f>'Caratteristiche Materiale'!$N$5*(1+ABS(MAX!M8)/(1.5*'Caratteristiche Materiale'!$N$5))^0.5</f>
        <v>33.721543558977253</v>
      </c>
      <c r="W8" s="36">
        <f t="shared" si="9"/>
        <v>107.90893938872722</v>
      </c>
      <c r="X8" s="17" t="str">
        <f t="shared" si="4"/>
        <v>NON VERIFICATO</v>
      </c>
    </row>
    <row r="9" spans="1:24" ht="15.75" x14ac:dyDescent="0.25">
      <c r="A9" s="5" t="s">
        <v>111</v>
      </c>
      <c r="B9" s="5" t="s">
        <v>22</v>
      </c>
      <c r="C9" s="5" t="s">
        <v>97</v>
      </c>
      <c r="D9" s="5" t="s">
        <v>108</v>
      </c>
      <c r="E9" s="96">
        <v>-349.65840000000003</v>
      </c>
      <c r="F9" s="96">
        <v>203.536</v>
      </c>
      <c r="G9" s="96">
        <v>13.6464</v>
      </c>
      <c r="H9" s="96">
        <v>51.806160000000006</v>
      </c>
      <c r="I9" s="96">
        <v>75.675120000000007</v>
      </c>
      <c r="J9" s="96">
        <v>375.13064000000003</v>
      </c>
      <c r="K9" s="29">
        <f>VLOOKUP(B9,'Caratteristiche Maschi'!$A$4:$C$27,2,)</f>
        <v>0.8</v>
      </c>
      <c r="L9" s="30">
        <f>VLOOKUP(B9,'Caratteristiche Maschi'!$A$4:$C$27,3,)</f>
        <v>4</v>
      </c>
      <c r="M9" s="22">
        <f>IF((E9/(K9*L9))&lt;=0,(IF(ABS((E9/(K9*L9)))&gt;'Caratteristiche Materiale'!$N$4*0.85,0,(E9/(K9*L9)))),0)</f>
        <v>-109.26825000000001</v>
      </c>
      <c r="N9" s="22">
        <f>((MAXA(K9:L9)^2*MINA(K9:L9))*ABS(M9)/2)*(1-ABS(M9)/(0.85*'Caratteristiche Materiale'!$N$4))</f>
        <v>545.20629996988248</v>
      </c>
      <c r="O9" s="17" t="str">
        <f t="shared" si="5"/>
        <v>verificato</v>
      </c>
      <c r="P9" s="20">
        <f>ABS(M9)/(0.85*'Caratteristiche Materiale'!$N$4)</f>
        <v>0.22037294117647058</v>
      </c>
      <c r="Q9" s="21">
        <f t="shared" si="6"/>
        <v>0.51542612392110732</v>
      </c>
      <c r="R9" s="22">
        <f>0.85*'Caratteristiche Materiale'!$N$4*MAX!P9*(MINA(MAX!K9:L9))^2*MAXA(MAX!K9:L9)*(0.5-MAX!P9/2)</f>
        <v>109.0412599939765</v>
      </c>
      <c r="S9" s="17" t="str">
        <f t="shared" si="0"/>
        <v>verificato</v>
      </c>
      <c r="T9" s="16">
        <f t="shared" si="7"/>
        <v>63.604999999999997</v>
      </c>
      <c r="U9" s="22">
        <f t="shared" si="8"/>
        <v>4.2645</v>
      </c>
      <c r="V9" s="36">
        <f>'Caratteristiche Materiale'!$N$5*(1+ABS(MAX!M9)/(1.5*'Caratteristiche Materiale'!$N$5))^0.5</f>
        <v>30.108482101302361</v>
      </c>
      <c r="W9" s="36">
        <f t="shared" si="9"/>
        <v>96.347142724167554</v>
      </c>
      <c r="X9" s="17" t="str">
        <f t="shared" si="4"/>
        <v>NON VERIFICATO</v>
      </c>
    </row>
    <row r="10" spans="1:24" ht="15.75" x14ac:dyDescent="0.25">
      <c r="A10" s="5" t="s">
        <v>111</v>
      </c>
      <c r="B10" s="5" t="s">
        <v>22</v>
      </c>
      <c r="C10" s="5" t="s">
        <v>98</v>
      </c>
      <c r="D10" s="5" t="s">
        <v>108</v>
      </c>
      <c r="E10" s="96">
        <v>-349.65840000000003</v>
      </c>
      <c r="F10" s="96">
        <v>203.536</v>
      </c>
      <c r="G10" s="96">
        <v>13.6464</v>
      </c>
      <c r="H10" s="96">
        <v>51.806160000000006</v>
      </c>
      <c r="I10" s="96">
        <v>75.675120000000007</v>
      </c>
      <c r="J10" s="96">
        <v>375.13064000000003</v>
      </c>
      <c r="K10" s="29">
        <f>VLOOKUP(B10,'Caratteristiche Maschi'!$A$4:$C$27,2,)</f>
        <v>0.8</v>
      </c>
      <c r="L10" s="30">
        <f>VLOOKUP(B10,'Caratteristiche Maschi'!$A$4:$C$27,3,)</f>
        <v>4</v>
      </c>
      <c r="M10" s="22">
        <f>IF((E10/(K10*L10))&lt;=0,(IF(ABS((E10/(K10*L10)))&gt;'Caratteristiche Materiale'!$N$4*0.85,0,(E10/(K10*L10)))),0)</f>
        <v>-109.26825000000001</v>
      </c>
      <c r="N10" s="22">
        <f>((MAXA(K10:L10)^2*MINA(K10:L10))*ABS(M10)/2)*(1-ABS(M10)/(0.85*'Caratteristiche Materiale'!$N$4))</f>
        <v>545.20629996988248</v>
      </c>
      <c r="O10" s="17" t="str">
        <f t="shared" si="5"/>
        <v>verificato</v>
      </c>
      <c r="P10" s="20">
        <f>ABS(M10)/(0.85*'Caratteristiche Materiale'!$N$4)</f>
        <v>0.22037294117647058</v>
      </c>
      <c r="Q10" s="21">
        <f t="shared" si="6"/>
        <v>0.51542612392110732</v>
      </c>
      <c r="R10" s="22">
        <f>0.85*'Caratteristiche Materiale'!$N$4*MAX!P10*(MINA(MAX!K10:L10))^2*MAXA(MAX!K10:L10)*(0.5-MAX!P10/2)</f>
        <v>109.0412599939765</v>
      </c>
      <c r="S10" s="17" t="str">
        <f t="shared" si="0"/>
        <v>verificato</v>
      </c>
      <c r="T10" s="16">
        <f t="shared" si="7"/>
        <v>63.604999999999997</v>
      </c>
      <c r="U10" s="22">
        <f t="shared" si="8"/>
        <v>4.2645</v>
      </c>
      <c r="V10" s="36">
        <f>'Caratteristiche Materiale'!$N$5*(1+ABS(MAX!M10)/(1.5*'Caratteristiche Materiale'!$N$5))^0.5</f>
        <v>30.108482101302361</v>
      </c>
      <c r="W10" s="36">
        <f t="shared" si="9"/>
        <v>96.347142724167554</v>
      </c>
      <c r="X10" s="17" t="str">
        <f t="shared" si="4"/>
        <v>NON VERIFICATO</v>
      </c>
    </row>
    <row r="11" spans="1:24" ht="15.75" x14ac:dyDescent="0.25">
      <c r="A11" s="5" t="s">
        <v>111</v>
      </c>
      <c r="B11" s="5" t="s">
        <v>22</v>
      </c>
      <c r="C11" s="5" t="s">
        <v>99</v>
      </c>
      <c r="D11" s="5" t="s">
        <v>108</v>
      </c>
      <c r="E11" s="96">
        <v>-349.65840000000003</v>
      </c>
      <c r="F11" s="96">
        <v>203.536</v>
      </c>
      <c r="G11" s="96">
        <v>13.6464</v>
      </c>
      <c r="H11" s="96">
        <v>51.806160000000006</v>
      </c>
      <c r="I11" s="96">
        <v>75.675120000000007</v>
      </c>
      <c r="J11" s="96">
        <v>375.13064000000003</v>
      </c>
      <c r="K11" s="29">
        <f>VLOOKUP(B11,'Caratteristiche Maschi'!$A$4:$C$27,2,)</f>
        <v>0.8</v>
      </c>
      <c r="L11" s="30">
        <f>VLOOKUP(B11,'Caratteristiche Maschi'!$A$4:$C$27,3,)</f>
        <v>4</v>
      </c>
      <c r="M11" s="22">
        <f>IF((E11/(K11*L11))&lt;=0,(IF(ABS((E11/(K11*L11)))&gt;'Caratteristiche Materiale'!$N$4*0.85,0,(E11/(K11*L11)))),0)</f>
        <v>-109.26825000000001</v>
      </c>
      <c r="N11" s="22">
        <f>((MAXA(K11:L11)^2*MINA(K11:L11))*ABS(M11)/2)*(1-ABS(M11)/(0.85*'Caratteristiche Materiale'!$N$4))</f>
        <v>545.20629996988248</v>
      </c>
      <c r="O11" s="17" t="str">
        <f t="shared" si="5"/>
        <v>verificato</v>
      </c>
      <c r="P11" s="20">
        <f>ABS(M11)/(0.85*'Caratteristiche Materiale'!$N$4)</f>
        <v>0.22037294117647058</v>
      </c>
      <c r="Q11" s="21">
        <f t="shared" si="6"/>
        <v>0.51542612392110732</v>
      </c>
      <c r="R11" s="22">
        <f>0.85*'Caratteristiche Materiale'!$N$4*MAX!P11*(MINA(MAX!K11:L11))^2*MAXA(MAX!K11:L11)*(0.5-MAX!P11/2)</f>
        <v>109.0412599939765</v>
      </c>
      <c r="S11" s="17" t="str">
        <f t="shared" si="0"/>
        <v>verificato</v>
      </c>
      <c r="T11" s="16">
        <f t="shared" si="7"/>
        <v>63.604999999999997</v>
      </c>
      <c r="U11" s="22">
        <f t="shared" si="8"/>
        <v>4.2645</v>
      </c>
      <c r="V11" s="36">
        <f>'Caratteristiche Materiale'!$N$5*(1+ABS(MAX!M11)/(1.5*'Caratteristiche Materiale'!$N$5))^0.5</f>
        <v>30.108482101302361</v>
      </c>
      <c r="W11" s="36">
        <f t="shared" si="9"/>
        <v>96.347142724167554</v>
      </c>
      <c r="X11" s="17" t="str">
        <f t="shared" si="4"/>
        <v>NON VERIFICATO</v>
      </c>
    </row>
    <row r="12" spans="1:24" ht="15.75" x14ac:dyDescent="0.25">
      <c r="A12" s="5" t="s">
        <v>111</v>
      </c>
      <c r="B12" s="5" t="s">
        <v>7</v>
      </c>
      <c r="C12" s="5" t="s">
        <v>92</v>
      </c>
      <c r="D12" s="5" t="s">
        <v>108</v>
      </c>
      <c r="E12" s="96">
        <v>-636.0920000000001</v>
      </c>
      <c r="F12" s="96">
        <v>195.8416</v>
      </c>
      <c r="G12" s="96">
        <v>15.014400000000002</v>
      </c>
      <c r="H12" s="96">
        <v>14.242080000000001</v>
      </c>
      <c r="I12" s="96">
        <v>25.932720000000003</v>
      </c>
      <c r="J12" s="96">
        <v>596.94015999999999</v>
      </c>
      <c r="K12" s="29">
        <f>VLOOKUP(B12,'Caratteristiche Maschi'!$A$4:$C$27,2,)</f>
        <v>0.8</v>
      </c>
      <c r="L12" s="30">
        <f>VLOOKUP(B12,'Caratteristiche Maschi'!$A$4:$C$27,3,)</f>
        <v>3.4</v>
      </c>
      <c r="M12" s="22">
        <f>IF((E12/(K12*L12))&lt;=0,(IF(ABS((E12/(K12*L12)))&gt;'Caratteristiche Materiale'!$N$4*0.85,0,(E12/(K12*L12)))),0)</f>
        <v>-233.85735294117649</v>
      </c>
      <c r="N12" s="22">
        <f>((MAXA(K12:L12)^2*MINA(K12:L12))*ABS(M12)/2)*(1-ABS(M12)/(0.85*'Caratteristiche Materiale'!$N$4))</f>
        <v>571.33997252436973</v>
      </c>
      <c r="O12" s="17" t="str">
        <f t="shared" si="5"/>
        <v>NON VERIFICATO</v>
      </c>
      <c r="P12" s="20">
        <f>ABS(M12)/(0.85*'Caratteristiche Materiale'!$N$4)</f>
        <v>0.47164508156203655</v>
      </c>
      <c r="Q12" s="21">
        <f t="shared" si="6"/>
        <v>0.74758799580112933</v>
      </c>
      <c r="R12" s="22">
        <f>0.85*'Caratteristiche Materiale'!$N$4*MAX!P12*(MINA(MAX!K12:L12))^2*MAXA(MAX!K12:L12)*(0.5-MAX!P12/2)</f>
        <v>134.43293471161644</v>
      </c>
      <c r="S12" s="17" t="str">
        <f t="shared" si="0"/>
        <v>verificato</v>
      </c>
      <c r="T12" s="16">
        <f t="shared" si="7"/>
        <v>72.000588235294117</v>
      </c>
      <c r="U12" s="22">
        <f t="shared" si="8"/>
        <v>5.5200000000000005</v>
      </c>
      <c r="V12" s="36">
        <f>'Caratteristiche Materiale'!$N$5*(1+ABS(MAX!M12)/(1.5*'Caratteristiche Materiale'!$N$5))^0.5</f>
        <v>42.500951546441186</v>
      </c>
      <c r="W12" s="36">
        <f t="shared" si="9"/>
        <v>115.60258820632002</v>
      </c>
      <c r="X12" s="17" t="str">
        <f t="shared" si="4"/>
        <v>NON VERIFICATO</v>
      </c>
    </row>
    <row r="13" spans="1:24" ht="15.75" x14ac:dyDescent="0.25">
      <c r="A13" s="5" t="s">
        <v>111</v>
      </c>
      <c r="B13" s="5" t="s">
        <v>7</v>
      </c>
      <c r="C13" s="5" t="s">
        <v>93</v>
      </c>
      <c r="D13" s="5" t="s">
        <v>108</v>
      </c>
      <c r="E13" s="96">
        <v>-659.85760000000005</v>
      </c>
      <c r="F13" s="96">
        <v>129.3912</v>
      </c>
      <c r="G13" s="96">
        <v>25.023200000000003</v>
      </c>
      <c r="H13" s="96">
        <v>14.378960000000001</v>
      </c>
      <c r="I13" s="96">
        <v>36.172160000000005</v>
      </c>
      <c r="J13" s="96">
        <v>389.14607999999998</v>
      </c>
      <c r="K13" s="29">
        <f>VLOOKUP(B13,'Caratteristiche Maschi'!$A$4:$C$27,2,)</f>
        <v>0.8</v>
      </c>
      <c r="L13" s="30">
        <f>VLOOKUP(B13,'Caratteristiche Maschi'!$A$4:$C$27,3,)</f>
        <v>3.4</v>
      </c>
      <c r="M13" s="22">
        <f>IF((E13/(K13*L13))&lt;=0,(IF(ABS((E13/(K13*L13)))&gt;'Caratteristiche Materiale'!$N$4*0.85,0,(E13/(K13*L13)))),0)</f>
        <v>-242.59470588235294</v>
      </c>
      <c r="N13" s="22">
        <f>((MAXA(K13:L13)^2*MINA(K13:L13))*ABS(M13)/2)*(1-ABS(M13)/(0.85*'Caratteristiche Materiale'!$N$4))</f>
        <v>572.91919864147906</v>
      </c>
      <c r="O13" s="17" t="str">
        <f t="shared" si="5"/>
        <v>verificato</v>
      </c>
      <c r="P13" s="20">
        <f>ABS(M13)/(0.85*'Caratteristiche Materiale'!$N$4)</f>
        <v>0.48926663371230844</v>
      </c>
      <c r="Q13" s="21">
        <f t="shared" si="6"/>
        <v>0.74965438454440281</v>
      </c>
      <c r="R13" s="22">
        <f>0.85*'Caratteristiche Materiale'!$N$4*MAX!P13*(MINA(MAX!K13:L13))^2*MAXA(MAX!K13:L13)*(0.5-MAX!P13/2)</f>
        <v>134.80451732740687</v>
      </c>
      <c r="S13" s="17" t="str">
        <f t="shared" si="0"/>
        <v>verificato</v>
      </c>
      <c r="T13" s="16">
        <f t="shared" si="7"/>
        <v>47.570294117647052</v>
      </c>
      <c r="U13" s="22">
        <f t="shared" si="8"/>
        <v>9.1997058823529407</v>
      </c>
      <c r="V13" s="36">
        <f>'Caratteristiche Materiale'!$N$5*(1+ABS(MAX!M13)/(1.5*'Caratteristiche Materiale'!$N$5))^0.5</f>
        <v>43.236951637784372</v>
      </c>
      <c r="W13" s="36">
        <f t="shared" si="9"/>
        <v>117.60450845477351</v>
      </c>
      <c r="X13" s="17" t="str">
        <f t="shared" si="4"/>
        <v>NON VERIFICATO</v>
      </c>
    </row>
    <row r="14" spans="1:24" ht="15.75" x14ac:dyDescent="0.25">
      <c r="A14" s="5" t="s">
        <v>111</v>
      </c>
      <c r="B14" s="5" t="s">
        <v>7</v>
      </c>
      <c r="C14" s="5" t="s">
        <v>94</v>
      </c>
      <c r="D14" s="5" t="s">
        <v>108</v>
      </c>
      <c r="E14" s="96">
        <v>-636.0920000000001</v>
      </c>
      <c r="F14" s="96">
        <v>195.8416</v>
      </c>
      <c r="G14" s="96">
        <v>15.014400000000002</v>
      </c>
      <c r="H14" s="96">
        <v>14.242080000000001</v>
      </c>
      <c r="I14" s="96">
        <v>25.932720000000003</v>
      </c>
      <c r="J14" s="96">
        <v>596.94015999999999</v>
      </c>
      <c r="K14" s="29">
        <f>VLOOKUP(B14,'Caratteristiche Maschi'!$A$4:$C$27,2,)</f>
        <v>0.8</v>
      </c>
      <c r="L14" s="30">
        <f>VLOOKUP(B14,'Caratteristiche Maschi'!$A$4:$C$27,3,)</f>
        <v>3.4</v>
      </c>
      <c r="M14" s="22">
        <f>IF((E14/(K14*L14))&lt;=0,(IF(ABS((E14/(K14*L14)))&gt;'Caratteristiche Materiale'!$N$4*0.85,0,(E14/(K14*L14)))),0)</f>
        <v>-233.85735294117649</v>
      </c>
      <c r="N14" s="22">
        <f>((MAXA(K14:L14)^2*MINA(K14:L14))*ABS(M14)/2)*(1-ABS(M14)/(0.85*'Caratteristiche Materiale'!$N$4))</f>
        <v>571.33997252436973</v>
      </c>
      <c r="O14" s="17" t="str">
        <f t="shared" si="5"/>
        <v>NON VERIFICATO</v>
      </c>
      <c r="P14" s="20">
        <f>ABS(M14)/(0.85*'Caratteristiche Materiale'!$N$4)</f>
        <v>0.47164508156203655</v>
      </c>
      <c r="Q14" s="21">
        <f t="shared" si="6"/>
        <v>0.74758799580112933</v>
      </c>
      <c r="R14" s="22">
        <f>0.85*'Caratteristiche Materiale'!$N$4*MAX!P14*(MINA(MAX!K14:L14))^2*MAXA(MAX!K14:L14)*(0.5-MAX!P14/2)</f>
        <v>134.43293471161644</v>
      </c>
      <c r="S14" s="17" t="str">
        <f t="shared" si="0"/>
        <v>verificato</v>
      </c>
      <c r="T14" s="16">
        <f t="shared" si="7"/>
        <v>72.000588235294117</v>
      </c>
      <c r="U14" s="22">
        <f t="shared" si="8"/>
        <v>5.5200000000000005</v>
      </c>
      <c r="V14" s="36">
        <f>'Caratteristiche Materiale'!$N$5*(1+ABS(MAX!M14)/(1.5*'Caratteristiche Materiale'!$N$5))^0.5</f>
        <v>42.500951546441186</v>
      </c>
      <c r="W14" s="36">
        <f t="shared" si="9"/>
        <v>115.60258820632002</v>
      </c>
      <c r="X14" s="17" t="str">
        <f t="shared" si="4"/>
        <v>NON VERIFICATO</v>
      </c>
    </row>
    <row r="15" spans="1:24" ht="15.75" x14ac:dyDescent="0.25">
      <c r="A15" s="5" t="s">
        <v>111</v>
      </c>
      <c r="B15" s="5" t="s">
        <v>7</v>
      </c>
      <c r="C15" s="5" t="s">
        <v>95</v>
      </c>
      <c r="D15" s="5" t="s">
        <v>108</v>
      </c>
      <c r="E15" s="96">
        <v>-636.0920000000001</v>
      </c>
      <c r="F15" s="96">
        <v>195.8416</v>
      </c>
      <c r="G15" s="96">
        <v>15.014400000000002</v>
      </c>
      <c r="H15" s="96">
        <v>14.242080000000001</v>
      </c>
      <c r="I15" s="96">
        <v>25.932720000000003</v>
      </c>
      <c r="J15" s="96">
        <v>596.94015999999999</v>
      </c>
      <c r="K15" s="29">
        <f>VLOOKUP(B15,'Caratteristiche Maschi'!$A$4:$C$27,2,)</f>
        <v>0.8</v>
      </c>
      <c r="L15" s="30">
        <f>VLOOKUP(B15,'Caratteristiche Maschi'!$A$4:$C$27,3,)</f>
        <v>3.4</v>
      </c>
      <c r="M15" s="22">
        <f>IF((E15/(K15*L15))&lt;=0,(IF(ABS((E15/(K15*L15)))&gt;'Caratteristiche Materiale'!$N$4*0.85,0,(E15/(K15*L15)))),0)</f>
        <v>-233.85735294117649</v>
      </c>
      <c r="N15" s="22">
        <f>((MAXA(K15:L15)^2*MINA(K15:L15))*ABS(M15)/2)*(1-ABS(M15)/(0.85*'Caratteristiche Materiale'!$N$4))</f>
        <v>571.33997252436973</v>
      </c>
      <c r="O15" s="17" t="str">
        <f t="shared" si="5"/>
        <v>NON VERIFICATO</v>
      </c>
      <c r="P15" s="20">
        <f>ABS(M15)/(0.85*'Caratteristiche Materiale'!$N$4)</f>
        <v>0.47164508156203655</v>
      </c>
      <c r="Q15" s="21">
        <f t="shared" si="6"/>
        <v>0.74758799580112933</v>
      </c>
      <c r="R15" s="22">
        <f>0.85*'Caratteristiche Materiale'!$N$4*MAX!P15*(MINA(MAX!K15:L15))^2*MAXA(MAX!K15:L15)*(0.5-MAX!P15/2)</f>
        <v>134.43293471161644</v>
      </c>
      <c r="S15" s="17" t="str">
        <f t="shared" si="0"/>
        <v>verificato</v>
      </c>
      <c r="T15" s="16">
        <f t="shared" si="7"/>
        <v>72.000588235294117</v>
      </c>
      <c r="U15" s="22">
        <f t="shared" si="8"/>
        <v>5.5200000000000005</v>
      </c>
      <c r="V15" s="36">
        <f>'Caratteristiche Materiale'!$N$5*(1+ABS(MAX!M15)/(1.5*'Caratteristiche Materiale'!$N$5))^0.5</f>
        <v>42.500951546441186</v>
      </c>
      <c r="W15" s="36">
        <f t="shared" si="9"/>
        <v>115.60258820632002</v>
      </c>
      <c r="X15" s="17" t="str">
        <f t="shared" si="4"/>
        <v>NON VERIFICATO</v>
      </c>
    </row>
    <row r="16" spans="1:24" ht="15.75" x14ac:dyDescent="0.25">
      <c r="A16" s="5" t="s">
        <v>111</v>
      </c>
      <c r="B16" s="5" t="s">
        <v>7</v>
      </c>
      <c r="C16" s="5" t="s">
        <v>96</v>
      </c>
      <c r="D16" s="5" t="s">
        <v>108</v>
      </c>
      <c r="E16" s="96">
        <v>-636.0920000000001</v>
      </c>
      <c r="F16" s="96">
        <v>195.8416</v>
      </c>
      <c r="G16" s="96">
        <v>15.014400000000002</v>
      </c>
      <c r="H16" s="96">
        <v>14.242080000000001</v>
      </c>
      <c r="I16" s="96">
        <v>25.932720000000003</v>
      </c>
      <c r="J16" s="96">
        <v>596.94015999999999</v>
      </c>
      <c r="K16" s="29">
        <f>VLOOKUP(B16,'Caratteristiche Maschi'!$A$4:$C$27,2,)</f>
        <v>0.8</v>
      </c>
      <c r="L16" s="30">
        <f>VLOOKUP(B16,'Caratteristiche Maschi'!$A$4:$C$27,3,)</f>
        <v>3.4</v>
      </c>
      <c r="M16" s="22">
        <f>IF((E16/(K16*L16))&lt;=0,(IF(ABS((E16/(K16*L16)))&gt;'Caratteristiche Materiale'!$N$4*0.85,0,(E16/(K16*L16)))),0)</f>
        <v>-233.85735294117649</v>
      </c>
      <c r="N16" s="22">
        <f>((MAXA(K16:L16)^2*MINA(K16:L16))*ABS(M16)/2)*(1-ABS(M16)/(0.85*'Caratteristiche Materiale'!$N$4))</f>
        <v>571.33997252436973</v>
      </c>
      <c r="O16" s="17" t="str">
        <f t="shared" si="5"/>
        <v>NON VERIFICATO</v>
      </c>
      <c r="P16" s="20">
        <f>ABS(M16)/(0.85*'Caratteristiche Materiale'!$N$4)</f>
        <v>0.47164508156203655</v>
      </c>
      <c r="Q16" s="21">
        <f t="shared" si="6"/>
        <v>0.74758799580112933</v>
      </c>
      <c r="R16" s="22">
        <f>0.85*'Caratteristiche Materiale'!$N$4*MAX!P16*(MINA(MAX!K16:L16))^2*MAXA(MAX!K16:L16)*(0.5-MAX!P16/2)</f>
        <v>134.43293471161644</v>
      </c>
      <c r="S16" s="17" t="str">
        <f t="shared" si="0"/>
        <v>verificato</v>
      </c>
      <c r="T16" s="16">
        <f t="shared" si="7"/>
        <v>72.000588235294117</v>
      </c>
      <c r="U16" s="22">
        <f t="shared" si="8"/>
        <v>5.5200000000000005</v>
      </c>
      <c r="V16" s="36">
        <f>'Caratteristiche Materiale'!$N$5*(1+ABS(MAX!M16)/(1.5*'Caratteristiche Materiale'!$N$5))^0.5</f>
        <v>42.500951546441186</v>
      </c>
      <c r="W16" s="36">
        <f t="shared" si="9"/>
        <v>115.60258820632002</v>
      </c>
      <c r="X16" s="17" t="str">
        <f t="shared" si="4"/>
        <v>NON VERIFICATO</v>
      </c>
    </row>
    <row r="17" spans="1:24" ht="15.75" x14ac:dyDescent="0.25">
      <c r="A17" s="5" t="s">
        <v>111</v>
      </c>
      <c r="B17" s="5" t="s">
        <v>7</v>
      </c>
      <c r="C17" s="5" t="s">
        <v>97</v>
      </c>
      <c r="D17" s="5" t="s">
        <v>108</v>
      </c>
      <c r="E17" s="96">
        <v>-659.85760000000005</v>
      </c>
      <c r="F17" s="96">
        <v>129.3912</v>
      </c>
      <c r="G17" s="96">
        <v>25.023200000000003</v>
      </c>
      <c r="H17" s="96">
        <v>14.378960000000001</v>
      </c>
      <c r="I17" s="96">
        <v>36.172160000000005</v>
      </c>
      <c r="J17" s="96">
        <v>389.14607999999998</v>
      </c>
      <c r="K17" s="29">
        <f>VLOOKUP(B17,'Caratteristiche Maschi'!$A$4:$C$27,2,)</f>
        <v>0.8</v>
      </c>
      <c r="L17" s="30">
        <f>VLOOKUP(B17,'Caratteristiche Maschi'!$A$4:$C$27,3,)</f>
        <v>3.4</v>
      </c>
      <c r="M17" s="22">
        <f>IF((E17/(K17*L17))&lt;=0,(IF(ABS((E17/(K17*L17)))&gt;'Caratteristiche Materiale'!$N$4*0.85,0,(E17/(K17*L17)))),0)</f>
        <v>-242.59470588235294</v>
      </c>
      <c r="N17" s="22">
        <f>((MAXA(K17:L17)^2*MINA(K17:L17))*ABS(M17)/2)*(1-ABS(M17)/(0.85*'Caratteristiche Materiale'!$N$4))</f>
        <v>572.91919864147906</v>
      </c>
      <c r="O17" s="17" t="str">
        <f t="shared" si="5"/>
        <v>verificato</v>
      </c>
      <c r="P17" s="20">
        <f>ABS(M17)/(0.85*'Caratteristiche Materiale'!$N$4)</f>
        <v>0.48926663371230844</v>
      </c>
      <c r="Q17" s="21">
        <f t="shared" si="6"/>
        <v>0.74965438454440281</v>
      </c>
      <c r="R17" s="22">
        <f>0.85*'Caratteristiche Materiale'!$N$4*MAX!P17*(MINA(MAX!K17:L17))^2*MAXA(MAX!K17:L17)*(0.5-MAX!P17/2)</f>
        <v>134.80451732740687</v>
      </c>
      <c r="S17" s="17" t="str">
        <f t="shared" si="0"/>
        <v>verificato</v>
      </c>
      <c r="T17" s="16">
        <f t="shared" si="7"/>
        <v>47.570294117647052</v>
      </c>
      <c r="U17" s="22">
        <f t="shared" si="8"/>
        <v>9.1997058823529407</v>
      </c>
      <c r="V17" s="36">
        <f>'Caratteristiche Materiale'!$N$5*(1+ABS(MAX!M17)/(1.5*'Caratteristiche Materiale'!$N$5))^0.5</f>
        <v>43.236951637784372</v>
      </c>
      <c r="W17" s="36">
        <f t="shared" si="9"/>
        <v>117.60450845477351</v>
      </c>
      <c r="X17" s="17" t="str">
        <f t="shared" si="4"/>
        <v>NON VERIFICATO</v>
      </c>
    </row>
    <row r="18" spans="1:24" ht="15.75" x14ac:dyDescent="0.25">
      <c r="A18" s="5" t="s">
        <v>111</v>
      </c>
      <c r="B18" s="5" t="s">
        <v>7</v>
      </c>
      <c r="C18" s="5" t="s">
        <v>98</v>
      </c>
      <c r="D18" s="5" t="s">
        <v>108</v>
      </c>
      <c r="E18" s="96">
        <v>-659.85760000000005</v>
      </c>
      <c r="F18" s="96">
        <v>129.3912</v>
      </c>
      <c r="G18" s="96">
        <v>25.023200000000003</v>
      </c>
      <c r="H18" s="96">
        <v>14.378960000000001</v>
      </c>
      <c r="I18" s="96">
        <v>36.172160000000005</v>
      </c>
      <c r="J18" s="96">
        <v>389.14607999999998</v>
      </c>
      <c r="K18" s="29">
        <f>VLOOKUP(B18,'Caratteristiche Maschi'!$A$4:$C$27,2,)</f>
        <v>0.8</v>
      </c>
      <c r="L18" s="30">
        <f>VLOOKUP(B18,'Caratteristiche Maschi'!$A$4:$C$27,3,)</f>
        <v>3.4</v>
      </c>
      <c r="M18" s="22">
        <f>IF((E18/(K18*L18))&lt;=0,(IF(ABS((E18/(K18*L18)))&gt;'Caratteristiche Materiale'!$N$4*0.85,0,(E18/(K18*L18)))),0)</f>
        <v>-242.59470588235294</v>
      </c>
      <c r="N18" s="22">
        <f>((MAXA(K18:L18)^2*MINA(K18:L18))*ABS(M18)/2)*(1-ABS(M18)/(0.85*'Caratteristiche Materiale'!$N$4))</f>
        <v>572.91919864147906</v>
      </c>
      <c r="O18" s="17" t="str">
        <f t="shared" si="5"/>
        <v>verificato</v>
      </c>
      <c r="P18" s="20">
        <f>ABS(M18)/(0.85*'Caratteristiche Materiale'!$N$4)</f>
        <v>0.48926663371230844</v>
      </c>
      <c r="Q18" s="21">
        <f t="shared" si="6"/>
        <v>0.74965438454440281</v>
      </c>
      <c r="R18" s="22">
        <f>0.85*'Caratteristiche Materiale'!$N$4*MAX!P18*(MINA(MAX!K18:L18))^2*MAXA(MAX!K18:L18)*(0.5-MAX!P18/2)</f>
        <v>134.80451732740687</v>
      </c>
      <c r="S18" s="17" t="str">
        <f t="shared" si="0"/>
        <v>verificato</v>
      </c>
      <c r="T18" s="16">
        <f t="shared" si="7"/>
        <v>47.570294117647052</v>
      </c>
      <c r="U18" s="22">
        <f t="shared" si="8"/>
        <v>9.1997058823529407</v>
      </c>
      <c r="V18" s="36">
        <f>'Caratteristiche Materiale'!$N$5*(1+ABS(MAX!M18)/(1.5*'Caratteristiche Materiale'!$N$5))^0.5</f>
        <v>43.236951637784372</v>
      </c>
      <c r="W18" s="36">
        <f t="shared" si="9"/>
        <v>117.60450845477351</v>
      </c>
      <c r="X18" s="17" t="str">
        <f t="shared" si="4"/>
        <v>NON VERIFICATO</v>
      </c>
    </row>
    <row r="19" spans="1:24" ht="15.75" x14ac:dyDescent="0.25">
      <c r="A19" s="5" t="s">
        <v>111</v>
      </c>
      <c r="B19" s="5" t="s">
        <v>7</v>
      </c>
      <c r="C19" s="5" t="s">
        <v>99</v>
      </c>
      <c r="D19" s="5" t="s">
        <v>108</v>
      </c>
      <c r="E19" s="96">
        <v>-659.85760000000005</v>
      </c>
      <c r="F19" s="96">
        <v>129.3912</v>
      </c>
      <c r="G19" s="96">
        <v>25.023200000000003</v>
      </c>
      <c r="H19" s="96">
        <v>14.378960000000001</v>
      </c>
      <c r="I19" s="96">
        <v>36.172160000000005</v>
      </c>
      <c r="J19" s="96">
        <v>389.14607999999998</v>
      </c>
      <c r="K19" s="29">
        <f>VLOOKUP(B19,'Caratteristiche Maschi'!$A$4:$C$27,2,)</f>
        <v>0.8</v>
      </c>
      <c r="L19" s="30">
        <f>VLOOKUP(B19,'Caratteristiche Maschi'!$A$4:$C$27,3,)</f>
        <v>3.4</v>
      </c>
      <c r="M19" s="22">
        <f>IF((E19/(K19*L19))&lt;=0,(IF(ABS((E19/(K19*L19)))&gt;'Caratteristiche Materiale'!$N$4*0.85,0,(E19/(K19*L19)))),0)</f>
        <v>-242.59470588235294</v>
      </c>
      <c r="N19" s="22">
        <f>((MAXA(K19:L19)^2*MINA(K19:L19))*ABS(M19)/2)*(1-ABS(M19)/(0.85*'Caratteristiche Materiale'!$N$4))</f>
        <v>572.91919864147906</v>
      </c>
      <c r="O19" s="17" t="str">
        <f t="shared" si="5"/>
        <v>verificato</v>
      </c>
      <c r="P19" s="20">
        <f>ABS(M19)/(0.85*'Caratteristiche Materiale'!$N$4)</f>
        <v>0.48926663371230844</v>
      </c>
      <c r="Q19" s="21">
        <f t="shared" si="6"/>
        <v>0.74965438454440281</v>
      </c>
      <c r="R19" s="22">
        <f>0.85*'Caratteristiche Materiale'!$N$4*MAX!P19*(MINA(MAX!K19:L19))^2*MAXA(MAX!K19:L19)*(0.5-MAX!P19/2)</f>
        <v>134.80451732740687</v>
      </c>
      <c r="S19" s="17" t="str">
        <f t="shared" si="0"/>
        <v>verificato</v>
      </c>
      <c r="T19" s="16">
        <f t="shared" si="7"/>
        <v>47.570294117647052</v>
      </c>
      <c r="U19" s="22">
        <f t="shared" si="8"/>
        <v>9.1997058823529407</v>
      </c>
      <c r="V19" s="36">
        <f>'Caratteristiche Materiale'!$N$5*(1+ABS(MAX!M19)/(1.5*'Caratteristiche Materiale'!$N$5))^0.5</f>
        <v>43.236951637784372</v>
      </c>
      <c r="W19" s="36">
        <f t="shared" si="9"/>
        <v>117.60450845477351</v>
      </c>
      <c r="X19" s="17" t="str">
        <f t="shared" si="4"/>
        <v>NON VERIFICATO</v>
      </c>
    </row>
    <row r="20" spans="1:24" ht="15.75" x14ac:dyDescent="0.25">
      <c r="A20" s="5" t="s">
        <v>111</v>
      </c>
      <c r="B20" s="5" t="s">
        <v>8</v>
      </c>
      <c r="C20" s="5" t="s">
        <v>92</v>
      </c>
      <c r="D20" s="5" t="s">
        <v>108</v>
      </c>
      <c r="E20" s="96">
        <v>-617.69600000000003</v>
      </c>
      <c r="F20" s="96">
        <v>139.64320000000001</v>
      </c>
      <c r="G20" s="96">
        <v>18.96</v>
      </c>
      <c r="H20" s="96">
        <v>16.927440000000001</v>
      </c>
      <c r="I20" s="96">
        <v>62.354240000000004</v>
      </c>
      <c r="J20" s="96">
        <v>392.66160000000002</v>
      </c>
      <c r="K20" s="29">
        <f>VLOOKUP(B20,'Caratteristiche Maschi'!$A$4:$C$27,2,)</f>
        <v>0.8</v>
      </c>
      <c r="L20" s="30">
        <f>VLOOKUP(B20,'Caratteristiche Maschi'!$A$4:$C$27,3,)</f>
        <v>2.38</v>
      </c>
      <c r="M20" s="22">
        <f>IF((E20/(K20*L20))&lt;=0,(IF(ABS((E20/(K20*L20)))&gt;'Caratteristiche Materiale'!$N$4*0.85,0,(E20/(K20*L20)))),0)</f>
        <v>-324.42016806722694</v>
      </c>
      <c r="N20" s="22">
        <f>((MAXA(K20:L20)^2*MINA(K20:L20))*ABS(M20)/2)*(1-ABS(M20)/(0.85*'Caratteristiche Materiale'!$N$4))</f>
        <v>254.11494367731092</v>
      </c>
      <c r="O20" s="17" t="str">
        <f t="shared" si="5"/>
        <v>NON VERIFICATO</v>
      </c>
      <c r="P20" s="20">
        <f>ABS(M20)/(0.85*'Caratteristiche Materiale'!$N$4)</f>
        <v>0.654292775933903</v>
      </c>
      <c r="Q20" s="21">
        <f t="shared" si="6"/>
        <v>0.67858121788383119</v>
      </c>
      <c r="R20" s="22">
        <f>0.85*'Caratteristiche Materiale'!$N$4*MAX!P20*(MINA(MAX!K20:L20))^2*MAXA(MAX!K20:L20)*(0.5-MAX!P20/2)</f>
        <v>85.416787790692766</v>
      </c>
      <c r="S20" s="17" t="str">
        <f t="shared" si="0"/>
        <v>verificato</v>
      </c>
      <c r="T20" s="16">
        <f t="shared" si="7"/>
        <v>73.342016806722697</v>
      </c>
      <c r="U20" s="22">
        <f t="shared" si="8"/>
        <v>9.9579831932773111</v>
      </c>
      <c r="V20" s="36">
        <f>'Caratteristiche Materiale'!$N$5*(1+ABS(MAX!M20)/(1.5*'Caratteristiche Materiale'!$N$5))^0.5</f>
        <v>49.60237553044518</v>
      </c>
      <c r="W20" s="36">
        <f t="shared" si="9"/>
        <v>94.442923009967615</v>
      </c>
      <c r="X20" s="17" t="str">
        <f t="shared" si="4"/>
        <v>NON VERIFICATO</v>
      </c>
    </row>
    <row r="21" spans="1:24" ht="15.75" x14ac:dyDescent="0.25">
      <c r="A21" s="5" t="s">
        <v>111</v>
      </c>
      <c r="B21" s="5" t="s">
        <v>8</v>
      </c>
      <c r="C21" s="5" t="s">
        <v>93</v>
      </c>
      <c r="D21" s="5" t="s">
        <v>108</v>
      </c>
      <c r="E21" s="96">
        <v>-635.70159999999998</v>
      </c>
      <c r="F21" s="96">
        <v>89.299199999999999</v>
      </c>
      <c r="G21" s="96">
        <v>27.296800000000005</v>
      </c>
      <c r="H21" s="96">
        <v>27.769200000000001</v>
      </c>
      <c r="I21" s="96">
        <v>92.894080000000002</v>
      </c>
      <c r="J21" s="96">
        <v>253.77208000000002</v>
      </c>
      <c r="K21" s="29">
        <f>VLOOKUP(B21,'Caratteristiche Maschi'!$A$4:$C$27,2,)</f>
        <v>0.8</v>
      </c>
      <c r="L21" s="30">
        <f>VLOOKUP(B21,'Caratteristiche Maschi'!$A$4:$C$27,3,)</f>
        <v>2.38</v>
      </c>
      <c r="M21" s="22">
        <f>IF((E21/(K21*L21))&lt;=0,(IF(ABS((E21/(K21*L21)))&gt;'Caratteristiche Materiale'!$N$4*0.85,0,(E21/(K21*L21)))),0)</f>
        <v>-333.87689075630254</v>
      </c>
      <c r="N21" s="22">
        <f>((MAXA(K21:L21)^2*MINA(K21:L21))*ABS(M21)/2)*(1-ABS(M21)/(0.85*'Caratteristiche Materiale'!$N$4))</f>
        <v>247.09432722366387</v>
      </c>
      <c r="O21" s="17" t="str">
        <f t="shared" si="5"/>
        <v>NON VERIFICATO</v>
      </c>
      <c r="P21" s="20">
        <f>ABS(M21)/(0.85*'Caratteristiche Materiale'!$N$4)</f>
        <v>0.67336515782783701</v>
      </c>
      <c r="Q21" s="21">
        <f t="shared" si="6"/>
        <v>0.65983356615398747</v>
      </c>
      <c r="R21" s="22">
        <f>0.85*'Caratteristiche Materiale'!$N$4*MAX!P21*(MINA(MAX!K21:L21))^2*MAXA(MAX!K21:L21)*(0.5-MAX!P21/2)</f>
        <v>83.056916713836614</v>
      </c>
      <c r="S21" s="17" t="str">
        <f t="shared" si="0"/>
        <v>NON VERIFICATO</v>
      </c>
      <c r="T21" s="16">
        <f t="shared" si="7"/>
        <v>46.900840336134458</v>
      </c>
      <c r="U21" s="22">
        <f t="shared" si="8"/>
        <v>14.336554621848743</v>
      </c>
      <c r="V21" s="36">
        <f>'Caratteristiche Materiale'!$N$5*(1+ABS(MAX!M21)/(1.5*'Caratteristiche Materiale'!$N$5))^0.5</f>
        <v>50.286123443925774</v>
      </c>
      <c r="W21" s="36">
        <f t="shared" si="9"/>
        <v>95.744779037234665</v>
      </c>
      <c r="X21" s="17" t="str">
        <f t="shared" si="4"/>
        <v>verificato</v>
      </c>
    </row>
    <row r="22" spans="1:24" ht="15.75" x14ac:dyDescent="0.25">
      <c r="A22" s="5" t="s">
        <v>111</v>
      </c>
      <c r="B22" s="5" t="s">
        <v>8</v>
      </c>
      <c r="C22" s="5" t="s">
        <v>94</v>
      </c>
      <c r="D22" s="5" t="s">
        <v>108</v>
      </c>
      <c r="E22" s="96">
        <v>-617.69600000000003</v>
      </c>
      <c r="F22" s="96">
        <v>139.64320000000001</v>
      </c>
      <c r="G22" s="96">
        <v>18.96</v>
      </c>
      <c r="H22" s="96">
        <v>16.927440000000001</v>
      </c>
      <c r="I22" s="96">
        <v>62.354240000000004</v>
      </c>
      <c r="J22" s="96">
        <v>392.66160000000002</v>
      </c>
      <c r="K22" s="29">
        <f>VLOOKUP(B22,'Caratteristiche Maschi'!$A$4:$C$27,2,)</f>
        <v>0.8</v>
      </c>
      <c r="L22" s="30">
        <f>VLOOKUP(B22,'Caratteristiche Maschi'!$A$4:$C$27,3,)</f>
        <v>2.38</v>
      </c>
      <c r="M22" s="22">
        <f>IF((E22/(K22*L22))&lt;=0,(IF(ABS((E22/(K22*L22)))&gt;'Caratteristiche Materiale'!$N$4*0.85,0,(E22/(K22*L22)))),0)</f>
        <v>-324.42016806722694</v>
      </c>
      <c r="N22" s="22">
        <f>((MAXA(K22:L22)^2*MINA(K22:L22))*ABS(M22)/2)*(1-ABS(M22)/(0.85*'Caratteristiche Materiale'!$N$4))</f>
        <v>254.11494367731092</v>
      </c>
      <c r="O22" s="17" t="str">
        <f t="shared" si="5"/>
        <v>NON VERIFICATO</v>
      </c>
      <c r="P22" s="20">
        <f>ABS(M22)/(0.85*'Caratteristiche Materiale'!$N$4)</f>
        <v>0.654292775933903</v>
      </c>
      <c r="Q22" s="21">
        <f t="shared" si="6"/>
        <v>0.67858121788383119</v>
      </c>
      <c r="R22" s="22">
        <f>0.85*'Caratteristiche Materiale'!$N$4*MAX!P22*(MINA(MAX!K22:L22))^2*MAXA(MAX!K22:L22)*(0.5-MAX!P22/2)</f>
        <v>85.416787790692766</v>
      </c>
      <c r="S22" s="17" t="str">
        <f t="shared" si="0"/>
        <v>verificato</v>
      </c>
      <c r="T22" s="16">
        <f t="shared" si="7"/>
        <v>73.342016806722697</v>
      </c>
      <c r="U22" s="22">
        <f t="shared" si="8"/>
        <v>9.9579831932773111</v>
      </c>
      <c r="V22" s="36">
        <f>'Caratteristiche Materiale'!$N$5*(1+ABS(MAX!M22)/(1.5*'Caratteristiche Materiale'!$N$5))^0.5</f>
        <v>49.60237553044518</v>
      </c>
      <c r="W22" s="36">
        <f t="shared" si="9"/>
        <v>94.442923009967615</v>
      </c>
      <c r="X22" s="17" t="str">
        <f t="shared" si="4"/>
        <v>NON VERIFICATO</v>
      </c>
    </row>
    <row r="23" spans="1:24" ht="15.75" x14ac:dyDescent="0.25">
      <c r="A23" s="5" t="s">
        <v>111</v>
      </c>
      <c r="B23" s="5" t="s">
        <v>8</v>
      </c>
      <c r="C23" s="5" t="s">
        <v>95</v>
      </c>
      <c r="D23" s="5" t="s">
        <v>108</v>
      </c>
      <c r="E23" s="96">
        <v>-617.69600000000003</v>
      </c>
      <c r="F23" s="96">
        <v>139.64320000000001</v>
      </c>
      <c r="G23" s="96">
        <v>18.96</v>
      </c>
      <c r="H23" s="96">
        <v>16.927440000000001</v>
      </c>
      <c r="I23" s="96">
        <v>62.354240000000004</v>
      </c>
      <c r="J23" s="96">
        <v>392.66160000000002</v>
      </c>
      <c r="K23" s="29">
        <f>VLOOKUP(B23,'Caratteristiche Maschi'!$A$4:$C$27,2,)</f>
        <v>0.8</v>
      </c>
      <c r="L23" s="30">
        <f>VLOOKUP(B23,'Caratteristiche Maschi'!$A$4:$C$27,3,)</f>
        <v>2.38</v>
      </c>
      <c r="M23" s="22">
        <f>IF((E23/(K23*L23))&lt;=0,(IF(ABS((E23/(K23*L23)))&gt;'Caratteristiche Materiale'!$N$4*0.85,0,(E23/(K23*L23)))),0)</f>
        <v>-324.42016806722694</v>
      </c>
      <c r="N23" s="22">
        <f>((MAXA(K23:L23)^2*MINA(K23:L23))*ABS(M23)/2)*(1-ABS(M23)/(0.85*'Caratteristiche Materiale'!$N$4))</f>
        <v>254.11494367731092</v>
      </c>
      <c r="O23" s="17" t="str">
        <f t="shared" si="5"/>
        <v>NON VERIFICATO</v>
      </c>
      <c r="P23" s="20">
        <f>ABS(M23)/(0.85*'Caratteristiche Materiale'!$N$4)</f>
        <v>0.654292775933903</v>
      </c>
      <c r="Q23" s="21">
        <f t="shared" si="6"/>
        <v>0.67858121788383119</v>
      </c>
      <c r="R23" s="22">
        <f>0.85*'Caratteristiche Materiale'!$N$4*MAX!P23*(MINA(MAX!K23:L23))^2*MAXA(MAX!K23:L23)*(0.5-MAX!P23/2)</f>
        <v>85.416787790692766</v>
      </c>
      <c r="S23" s="17" t="str">
        <f t="shared" si="0"/>
        <v>verificato</v>
      </c>
      <c r="T23" s="16">
        <f t="shared" si="7"/>
        <v>73.342016806722697</v>
      </c>
      <c r="U23" s="22">
        <f t="shared" si="8"/>
        <v>9.9579831932773111</v>
      </c>
      <c r="V23" s="36">
        <f>'Caratteristiche Materiale'!$N$5*(1+ABS(MAX!M23)/(1.5*'Caratteristiche Materiale'!$N$5))^0.5</f>
        <v>49.60237553044518</v>
      </c>
      <c r="W23" s="36">
        <f t="shared" si="9"/>
        <v>94.442923009967615</v>
      </c>
      <c r="X23" s="17" t="str">
        <f t="shared" si="4"/>
        <v>NON VERIFICATO</v>
      </c>
    </row>
    <row r="24" spans="1:24" ht="15.75" x14ac:dyDescent="0.25">
      <c r="A24" s="5" t="s">
        <v>111</v>
      </c>
      <c r="B24" s="5" t="s">
        <v>8</v>
      </c>
      <c r="C24" s="5" t="s">
        <v>96</v>
      </c>
      <c r="D24" s="5" t="s">
        <v>108</v>
      </c>
      <c r="E24" s="96">
        <v>-617.69600000000003</v>
      </c>
      <c r="F24" s="96">
        <v>139.64320000000001</v>
      </c>
      <c r="G24" s="96">
        <v>18.96</v>
      </c>
      <c r="H24" s="96">
        <v>16.927440000000001</v>
      </c>
      <c r="I24" s="96">
        <v>62.354240000000004</v>
      </c>
      <c r="J24" s="96">
        <v>392.66160000000002</v>
      </c>
      <c r="K24" s="29">
        <f>VLOOKUP(B24,'Caratteristiche Maschi'!$A$4:$C$27,2,)</f>
        <v>0.8</v>
      </c>
      <c r="L24" s="30">
        <f>VLOOKUP(B24,'Caratteristiche Maschi'!$A$4:$C$27,3,)</f>
        <v>2.38</v>
      </c>
      <c r="M24" s="22">
        <f>IF((E24/(K24*L24))&lt;=0,(IF(ABS((E24/(K24*L24)))&gt;'Caratteristiche Materiale'!$N$4*0.85,0,(E24/(K24*L24)))),0)</f>
        <v>-324.42016806722694</v>
      </c>
      <c r="N24" s="22">
        <f>((MAXA(K24:L24)^2*MINA(K24:L24))*ABS(M24)/2)*(1-ABS(M24)/(0.85*'Caratteristiche Materiale'!$N$4))</f>
        <v>254.11494367731092</v>
      </c>
      <c r="O24" s="17" t="str">
        <f t="shared" si="5"/>
        <v>NON VERIFICATO</v>
      </c>
      <c r="P24" s="20">
        <f>ABS(M24)/(0.85*'Caratteristiche Materiale'!$N$4)</f>
        <v>0.654292775933903</v>
      </c>
      <c r="Q24" s="21">
        <f t="shared" si="6"/>
        <v>0.67858121788383119</v>
      </c>
      <c r="R24" s="22">
        <f>0.85*'Caratteristiche Materiale'!$N$4*MAX!P24*(MINA(MAX!K24:L24))^2*MAXA(MAX!K24:L24)*(0.5-MAX!P24/2)</f>
        <v>85.416787790692766</v>
      </c>
      <c r="S24" s="17" t="str">
        <f t="shared" si="0"/>
        <v>verificato</v>
      </c>
      <c r="T24" s="16">
        <f t="shared" si="7"/>
        <v>73.342016806722697</v>
      </c>
      <c r="U24" s="22">
        <f t="shared" si="8"/>
        <v>9.9579831932773111</v>
      </c>
      <c r="V24" s="36">
        <f>'Caratteristiche Materiale'!$N$5*(1+ABS(MAX!M24)/(1.5*'Caratteristiche Materiale'!$N$5))^0.5</f>
        <v>49.60237553044518</v>
      </c>
      <c r="W24" s="36">
        <f t="shared" si="9"/>
        <v>94.442923009967615</v>
      </c>
      <c r="X24" s="17" t="str">
        <f t="shared" si="4"/>
        <v>NON VERIFICATO</v>
      </c>
    </row>
    <row r="25" spans="1:24" ht="15.75" x14ac:dyDescent="0.25">
      <c r="A25" s="5" t="s">
        <v>111</v>
      </c>
      <c r="B25" s="5" t="s">
        <v>8</v>
      </c>
      <c r="C25" s="5" t="s">
        <v>97</v>
      </c>
      <c r="D25" s="5" t="s">
        <v>108</v>
      </c>
      <c r="E25" s="96">
        <v>-635.70159999999998</v>
      </c>
      <c r="F25" s="96">
        <v>89.299199999999999</v>
      </c>
      <c r="G25" s="96">
        <v>27.296800000000005</v>
      </c>
      <c r="H25" s="96">
        <v>27.769200000000001</v>
      </c>
      <c r="I25" s="96">
        <v>92.894080000000002</v>
      </c>
      <c r="J25" s="96">
        <v>253.77208000000002</v>
      </c>
      <c r="K25" s="29">
        <f>VLOOKUP(B25,'Caratteristiche Maschi'!$A$4:$C$27,2,)</f>
        <v>0.8</v>
      </c>
      <c r="L25" s="30">
        <f>VLOOKUP(B25,'Caratteristiche Maschi'!$A$4:$C$27,3,)</f>
        <v>2.38</v>
      </c>
      <c r="M25" s="22">
        <f>IF((E25/(K25*L25))&lt;=0,(IF(ABS((E25/(K25*L25)))&gt;'Caratteristiche Materiale'!$N$4*0.85,0,(E25/(K25*L25)))),0)</f>
        <v>-333.87689075630254</v>
      </c>
      <c r="N25" s="22">
        <f>((MAXA(K25:L25)^2*MINA(K25:L25))*ABS(M25)/2)*(1-ABS(M25)/(0.85*'Caratteristiche Materiale'!$N$4))</f>
        <v>247.09432722366387</v>
      </c>
      <c r="O25" s="17" t="str">
        <f t="shared" si="5"/>
        <v>NON VERIFICATO</v>
      </c>
      <c r="P25" s="20">
        <f>ABS(M25)/(0.85*'Caratteristiche Materiale'!$N$4)</f>
        <v>0.67336515782783701</v>
      </c>
      <c r="Q25" s="21">
        <f t="shared" si="6"/>
        <v>0.65983356615398747</v>
      </c>
      <c r="R25" s="22">
        <f>0.85*'Caratteristiche Materiale'!$N$4*MAX!P25*(MINA(MAX!K25:L25))^2*MAXA(MAX!K25:L25)*(0.5-MAX!P25/2)</f>
        <v>83.056916713836614</v>
      </c>
      <c r="S25" s="17" t="str">
        <f t="shared" si="0"/>
        <v>NON VERIFICATO</v>
      </c>
      <c r="T25" s="16">
        <f t="shared" si="7"/>
        <v>46.900840336134458</v>
      </c>
      <c r="U25" s="22">
        <f t="shared" si="8"/>
        <v>14.336554621848743</v>
      </c>
      <c r="V25" s="36">
        <f>'Caratteristiche Materiale'!$N$5*(1+ABS(MAX!M25)/(1.5*'Caratteristiche Materiale'!$N$5))^0.5</f>
        <v>50.286123443925774</v>
      </c>
      <c r="W25" s="36">
        <f t="shared" si="9"/>
        <v>95.744779037234665</v>
      </c>
      <c r="X25" s="17" t="str">
        <f t="shared" si="4"/>
        <v>verificato</v>
      </c>
    </row>
    <row r="26" spans="1:24" ht="15.75" x14ac:dyDescent="0.25">
      <c r="A26" s="5" t="s">
        <v>111</v>
      </c>
      <c r="B26" s="5" t="s">
        <v>8</v>
      </c>
      <c r="C26" s="5" t="s">
        <v>98</v>
      </c>
      <c r="D26" s="5" t="s">
        <v>108</v>
      </c>
      <c r="E26" s="96">
        <v>-635.70159999999998</v>
      </c>
      <c r="F26" s="96">
        <v>89.299199999999999</v>
      </c>
      <c r="G26" s="96">
        <v>27.296800000000005</v>
      </c>
      <c r="H26" s="96">
        <v>27.769200000000001</v>
      </c>
      <c r="I26" s="96">
        <v>92.894080000000002</v>
      </c>
      <c r="J26" s="96">
        <v>253.77208000000002</v>
      </c>
      <c r="K26" s="29">
        <f>VLOOKUP(B26,'Caratteristiche Maschi'!$A$4:$C$27,2,)</f>
        <v>0.8</v>
      </c>
      <c r="L26" s="30">
        <f>VLOOKUP(B26,'Caratteristiche Maschi'!$A$4:$C$27,3,)</f>
        <v>2.38</v>
      </c>
      <c r="M26" s="22">
        <f>IF((E26/(K26*L26))&lt;=0,(IF(ABS((E26/(K26*L26)))&gt;'Caratteristiche Materiale'!$N$4*0.85,0,(E26/(K26*L26)))),0)</f>
        <v>-333.87689075630254</v>
      </c>
      <c r="N26" s="22">
        <f>((MAXA(K26:L26)^2*MINA(K26:L26))*ABS(M26)/2)*(1-ABS(M26)/(0.85*'Caratteristiche Materiale'!$N$4))</f>
        <v>247.09432722366387</v>
      </c>
      <c r="O26" s="17" t="str">
        <f t="shared" si="5"/>
        <v>NON VERIFICATO</v>
      </c>
      <c r="P26" s="20">
        <f>ABS(M26)/(0.85*'Caratteristiche Materiale'!$N$4)</f>
        <v>0.67336515782783701</v>
      </c>
      <c r="Q26" s="21">
        <f t="shared" si="6"/>
        <v>0.65983356615398747</v>
      </c>
      <c r="R26" s="22">
        <f>0.85*'Caratteristiche Materiale'!$N$4*MAX!P26*(MINA(MAX!K26:L26))^2*MAXA(MAX!K26:L26)*(0.5-MAX!P26/2)</f>
        <v>83.056916713836614</v>
      </c>
      <c r="S26" s="17" t="str">
        <f t="shared" si="0"/>
        <v>NON VERIFICATO</v>
      </c>
      <c r="T26" s="16">
        <f t="shared" si="7"/>
        <v>46.900840336134458</v>
      </c>
      <c r="U26" s="22">
        <f t="shared" si="8"/>
        <v>14.336554621848743</v>
      </c>
      <c r="V26" s="36">
        <f>'Caratteristiche Materiale'!$N$5*(1+ABS(MAX!M26)/(1.5*'Caratteristiche Materiale'!$N$5))^0.5</f>
        <v>50.286123443925774</v>
      </c>
      <c r="W26" s="36">
        <f t="shared" si="9"/>
        <v>95.744779037234665</v>
      </c>
      <c r="X26" s="17" t="str">
        <f t="shared" si="4"/>
        <v>verificato</v>
      </c>
    </row>
    <row r="27" spans="1:24" ht="15.75" x14ac:dyDescent="0.25">
      <c r="A27" s="5" t="s">
        <v>111</v>
      </c>
      <c r="B27" s="5" t="s">
        <v>8</v>
      </c>
      <c r="C27" s="5" t="s">
        <v>99</v>
      </c>
      <c r="D27" s="5" t="s">
        <v>108</v>
      </c>
      <c r="E27" s="96">
        <v>-635.70159999999998</v>
      </c>
      <c r="F27" s="96">
        <v>89.299199999999999</v>
      </c>
      <c r="G27" s="96">
        <v>27.296800000000005</v>
      </c>
      <c r="H27" s="96">
        <v>27.769200000000001</v>
      </c>
      <c r="I27" s="96">
        <v>92.894080000000002</v>
      </c>
      <c r="J27" s="96">
        <v>253.77208000000002</v>
      </c>
      <c r="K27" s="29">
        <f>VLOOKUP(B27,'Caratteristiche Maschi'!$A$4:$C$27,2,)</f>
        <v>0.8</v>
      </c>
      <c r="L27" s="30">
        <f>VLOOKUP(B27,'Caratteristiche Maschi'!$A$4:$C$27,3,)</f>
        <v>2.38</v>
      </c>
      <c r="M27" s="22">
        <f>IF((E27/(K27*L27))&lt;=0,(IF(ABS((E27/(K27*L27)))&gt;'Caratteristiche Materiale'!$N$4*0.85,0,(E27/(K27*L27)))),0)</f>
        <v>-333.87689075630254</v>
      </c>
      <c r="N27" s="22">
        <f>((MAXA(K27:L27)^2*MINA(K27:L27))*ABS(M27)/2)*(1-ABS(M27)/(0.85*'Caratteristiche Materiale'!$N$4))</f>
        <v>247.09432722366387</v>
      </c>
      <c r="O27" s="17" t="str">
        <f t="shared" si="5"/>
        <v>NON VERIFICATO</v>
      </c>
      <c r="P27" s="20">
        <f>ABS(M27)/(0.85*'Caratteristiche Materiale'!$N$4)</f>
        <v>0.67336515782783701</v>
      </c>
      <c r="Q27" s="21">
        <f t="shared" si="6"/>
        <v>0.65983356615398747</v>
      </c>
      <c r="R27" s="22">
        <f>0.85*'Caratteristiche Materiale'!$N$4*MAX!P27*(MINA(MAX!K27:L27))^2*MAXA(MAX!K27:L27)*(0.5-MAX!P27/2)</f>
        <v>83.056916713836614</v>
      </c>
      <c r="S27" s="17" t="str">
        <f t="shared" si="0"/>
        <v>NON VERIFICATO</v>
      </c>
      <c r="T27" s="16">
        <f t="shared" si="7"/>
        <v>46.900840336134458</v>
      </c>
      <c r="U27" s="22">
        <f t="shared" si="8"/>
        <v>14.336554621848743</v>
      </c>
      <c r="V27" s="36">
        <f>'Caratteristiche Materiale'!$N$5*(1+ABS(MAX!M27)/(1.5*'Caratteristiche Materiale'!$N$5))^0.5</f>
        <v>50.286123443925774</v>
      </c>
      <c r="W27" s="36">
        <f t="shared" si="9"/>
        <v>95.744779037234665</v>
      </c>
      <c r="X27" s="17" t="str">
        <f t="shared" si="4"/>
        <v>verificato</v>
      </c>
    </row>
    <row r="28" spans="1:24" ht="15.75" x14ac:dyDescent="0.25">
      <c r="A28" s="5" t="s">
        <v>111</v>
      </c>
      <c r="B28" s="5" t="s">
        <v>9</v>
      </c>
      <c r="C28" s="5" t="s">
        <v>92</v>
      </c>
      <c r="D28" s="5" t="s">
        <v>108</v>
      </c>
      <c r="E28" s="96">
        <v>-512.44640000000004</v>
      </c>
      <c r="F28" s="96">
        <v>116.7184</v>
      </c>
      <c r="G28" s="96">
        <v>14.536000000000001</v>
      </c>
      <c r="H28" s="96">
        <v>12.041440000000001</v>
      </c>
      <c r="I28" s="96">
        <v>28.981520000000003</v>
      </c>
      <c r="J28" s="96">
        <v>336.69488000000001</v>
      </c>
      <c r="K28" s="29">
        <f>VLOOKUP(B28,'Caratteristiche Maschi'!$A$4:$C$27,2,)</f>
        <v>0.8</v>
      </c>
      <c r="L28" s="30">
        <f>VLOOKUP(B28,'Caratteristiche Maschi'!$A$4:$C$27,3,)</f>
        <v>2.2000000000000002</v>
      </c>
      <c r="M28" s="22">
        <f>IF((E28/(K28*L28))&lt;=0,(IF(ABS((E28/(K28*L28)))&gt;'Caratteristiche Materiale'!$N$4*0.85,0,(E28/(K28*L28)))),0)</f>
        <v>-291.16272727272724</v>
      </c>
      <c r="N28" s="22">
        <f>((MAXA(K28:L28)^2*MINA(K28:L28))*ABS(M28)/2)*(1-ABS(M28)/(0.85*'Caratteristiche Materiale'!$N$4))</f>
        <v>232.68098175677318</v>
      </c>
      <c r="O28" s="17" t="str">
        <f t="shared" si="5"/>
        <v>NON VERIFICATO</v>
      </c>
      <c r="P28" s="20">
        <f>ABS(M28)/(0.85*'Caratteristiche Materiale'!$N$4)</f>
        <v>0.58721894576012212</v>
      </c>
      <c r="Q28" s="21">
        <f t="shared" si="6"/>
        <v>0.72717856650147861</v>
      </c>
      <c r="R28" s="22">
        <f>0.85*'Caratteristiche Materiale'!$N$4*MAX!P28*(MINA(MAX!K28:L28))^2*MAXA(MAX!K28:L28)*(0.5-MAX!P28/2)</f>
        <v>84.61126609337208</v>
      </c>
      <c r="S28" s="17" t="str">
        <f t="shared" si="0"/>
        <v>verificato</v>
      </c>
      <c r="T28" s="16">
        <f t="shared" si="7"/>
        <v>66.317272727272723</v>
      </c>
      <c r="U28" s="22">
        <f t="shared" si="8"/>
        <v>8.2590909090909079</v>
      </c>
      <c r="V28" s="36">
        <f>'Caratteristiche Materiale'!$N$5*(1+ABS(MAX!M28)/(1.5*'Caratteristiche Materiale'!$N$5))^0.5</f>
        <v>47.119030447400242</v>
      </c>
      <c r="W28" s="36">
        <f t="shared" si="9"/>
        <v>82.929493587424432</v>
      </c>
      <c r="X28" s="17" t="str">
        <f t="shared" si="4"/>
        <v>NON VERIFICATO</v>
      </c>
    </row>
    <row r="29" spans="1:24" ht="15.75" x14ac:dyDescent="0.25">
      <c r="A29" s="5" t="s">
        <v>111</v>
      </c>
      <c r="B29" s="5" t="s">
        <v>9</v>
      </c>
      <c r="C29" s="5" t="s">
        <v>93</v>
      </c>
      <c r="D29" s="5" t="s">
        <v>108</v>
      </c>
      <c r="E29" s="96">
        <v>-521.84720000000004</v>
      </c>
      <c r="F29" s="96">
        <v>69.186400000000006</v>
      </c>
      <c r="G29" s="96">
        <v>21.871200000000002</v>
      </c>
      <c r="H29" s="96">
        <v>17.028479999999998</v>
      </c>
      <c r="I29" s="96">
        <v>45.283600000000007</v>
      </c>
      <c r="J29" s="96">
        <v>212.51512</v>
      </c>
      <c r="K29" s="29">
        <f>VLOOKUP(B29,'Caratteristiche Maschi'!$A$4:$C$27,2,)</f>
        <v>0.8</v>
      </c>
      <c r="L29" s="30">
        <f>VLOOKUP(B29,'Caratteristiche Maschi'!$A$4:$C$27,3,)</f>
        <v>2.2000000000000002</v>
      </c>
      <c r="M29" s="22">
        <f>IF((E29/(K29*L29))&lt;=0,(IF(ABS((E29/(K29*L29)))&gt;'Caratteristiche Materiale'!$N$4*0.85,0,(E29/(K29*L29)))),0)</f>
        <v>-296.50409090909091</v>
      </c>
      <c r="N29" s="22">
        <f>((MAXA(K29:L29)^2*MINA(K29:L29))*ABS(M29)/2)*(1-ABS(M29)/(0.85*'Caratteristiche Materiale'!$N$4))</f>
        <v>230.76574334305889</v>
      </c>
      <c r="O29" s="17" t="str">
        <f t="shared" si="5"/>
        <v>verificato</v>
      </c>
      <c r="P29" s="20">
        <f>ABS(M29)/(0.85*'Caratteristiche Materiale'!$N$4)</f>
        <v>0.59799144385026737</v>
      </c>
      <c r="Q29" s="21">
        <f t="shared" si="6"/>
        <v>0.72119303079641972</v>
      </c>
      <c r="R29" s="22">
        <f>0.85*'Caratteristiche Materiale'!$N$4*MAX!P29*(MINA(MAX!K29:L29))^2*MAXA(MAX!K29:L29)*(0.5-MAX!P29/2)</f>
        <v>83.914815761112322</v>
      </c>
      <c r="S29" s="17" t="str">
        <f t="shared" si="0"/>
        <v>verificato</v>
      </c>
      <c r="T29" s="16">
        <f t="shared" si="7"/>
        <v>39.310454545454547</v>
      </c>
      <c r="U29" s="22">
        <f t="shared" si="8"/>
        <v>12.426818181818181</v>
      </c>
      <c r="V29" s="36">
        <f>'Caratteristiche Materiale'!$N$5*(1+ABS(MAX!M29)/(1.5*'Caratteristiche Materiale'!$N$5))^0.5</f>
        <v>47.526619335426602</v>
      </c>
      <c r="W29" s="36">
        <f t="shared" si="9"/>
        <v>83.646850030350834</v>
      </c>
      <c r="X29" s="17" t="str">
        <f t="shared" si="4"/>
        <v>verificato</v>
      </c>
    </row>
    <row r="30" spans="1:24" ht="15.75" x14ac:dyDescent="0.25">
      <c r="A30" s="5" t="s">
        <v>111</v>
      </c>
      <c r="B30" s="5" t="s">
        <v>9</v>
      </c>
      <c r="C30" s="5" t="s">
        <v>94</v>
      </c>
      <c r="D30" s="5" t="s">
        <v>108</v>
      </c>
      <c r="E30" s="96">
        <v>-512.44640000000004</v>
      </c>
      <c r="F30" s="96">
        <v>116.7184</v>
      </c>
      <c r="G30" s="96">
        <v>14.536000000000001</v>
      </c>
      <c r="H30" s="96">
        <v>12.041440000000001</v>
      </c>
      <c r="I30" s="96">
        <v>28.981520000000003</v>
      </c>
      <c r="J30" s="96">
        <v>336.69488000000001</v>
      </c>
      <c r="K30" s="29">
        <f>VLOOKUP(B30,'Caratteristiche Maschi'!$A$4:$C$27,2,)</f>
        <v>0.8</v>
      </c>
      <c r="L30" s="30">
        <f>VLOOKUP(B30,'Caratteristiche Maschi'!$A$4:$C$27,3,)</f>
        <v>2.2000000000000002</v>
      </c>
      <c r="M30" s="22">
        <f>IF((E30/(K30*L30))&lt;=0,(IF(ABS((E30/(K30*L30)))&gt;'Caratteristiche Materiale'!$N$4*0.85,0,(E30/(K30*L30)))),0)</f>
        <v>-291.16272727272724</v>
      </c>
      <c r="N30" s="22">
        <f>((MAXA(K30:L30)^2*MINA(K30:L30))*ABS(M30)/2)*(1-ABS(M30)/(0.85*'Caratteristiche Materiale'!$N$4))</f>
        <v>232.68098175677318</v>
      </c>
      <c r="O30" s="17" t="str">
        <f t="shared" si="5"/>
        <v>NON VERIFICATO</v>
      </c>
      <c r="P30" s="20">
        <f>ABS(M30)/(0.85*'Caratteristiche Materiale'!$N$4)</f>
        <v>0.58721894576012212</v>
      </c>
      <c r="Q30" s="21">
        <f t="shared" si="6"/>
        <v>0.72717856650147861</v>
      </c>
      <c r="R30" s="22">
        <f>0.85*'Caratteristiche Materiale'!$N$4*MAX!P30*(MINA(MAX!K30:L30))^2*MAXA(MAX!K30:L30)*(0.5-MAX!P30/2)</f>
        <v>84.61126609337208</v>
      </c>
      <c r="S30" s="17" t="str">
        <f t="shared" si="0"/>
        <v>verificato</v>
      </c>
      <c r="T30" s="16">
        <f t="shared" si="7"/>
        <v>66.317272727272723</v>
      </c>
      <c r="U30" s="22">
        <f t="shared" si="8"/>
        <v>8.2590909090909079</v>
      </c>
      <c r="V30" s="36">
        <f>'Caratteristiche Materiale'!$N$5*(1+ABS(MAX!M30)/(1.5*'Caratteristiche Materiale'!$N$5))^0.5</f>
        <v>47.119030447400242</v>
      </c>
      <c r="W30" s="36">
        <f t="shared" si="9"/>
        <v>82.929493587424432</v>
      </c>
      <c r="X30" s="17" t="str">
        <f t="shared" si="4"/>
        <v>NON VERIFICATO</v>
      </c>
    </row>
    <row r="31" spans="1:24" ht="15.75" x14ac:dyDescent="0.25">
      <c r="A31" s="5" t="s">
        <v>111</v>
      </c>
      <c r="B31" s="5" t="s">
        <v>9</v>
      </c>
      <c r="C31" s="5" t="s">
        <v>95</v>
      </c>
      <c r="D31" s="5" t="s">
        <v>108</v>
      </c>
      <c r="E31" s="96">
        <v>-512.44640000000004</v>
      </c>
      <c r="F31" s="96">
        <v>116.7184</v>
      </c>
      <c r="G31" s="96">
        <v>14.536000000000001</v>
      </c>
      <c r="H31" s="96">
        <v>12.041440000000001</v>
      </c>
      <c r="I31" s="96">
        <v>28.981520000000003</v>
      </c>
      <c r="J31" s="96">
        <v>336.69488000000001</v>
      </c>
      <c r="K31" s="29">
        <f>VLOOKUP(B31,'Caratteristiche Maschi'!$A$4:$C$27,2,)</f>
        <v>0.8</v>
      </c>
      <c r="L31" s="30">
        <f>VLOOKUP(B31,'Caratteristiche Maschi'!$A$4:$C$27,3,)</f>
        <v>2.2000000000000002</v>
      </c>
      <c r="M31" s="22">
        <f>IF((E31/(K31*L31))&lt;=0,(IF(ABS((E31/(K31*L31)))&gt;'Caratteristiche Materiale'!$N$4*0.85,0,(E31/(K31*L31)))),0)</f>
        <v>-291.16272727272724</v>
      </c>
      <c r="N31" s="22">
        <f>((MAXA(K31:L31)^2*MINA(K31:L31))*ABS(M31)/2)*(1-ABS(M31)/(0.85*'Caratteristiche Materiale'!$N$4))</f>
        <v>232.68098175677318</v>
      </c>
      <c r="O31" s="17" t="str">
        <f t="shared" si="5"/>
        <v>NON VERIFICATO</v>
      </c>
      <c r="P31" s="20">
        <f>ABS(M31)/(0.85*'Caratteristiche Materiale'!$N$4)</f>
        <v>0.58721894576012212</v>
      </c>
      <c r="Q31" s="21">
        <f t="shared" si="6"/>
        <v>0.72717856650147861</v>
      </c>
      <c r="R31" s="22">
        <f>0.85*'Caratteristiche Materiale'!$N$4*MAX!P31*(MINA(MAX!K31:L31))^2*MAXA(MAX!K31:L31)*(0.5-MAX!P31/2)</f>
        <v>84.61126609337208</v>
      </c>
      <c r="S31" s="17" t="str">
        <f t="shared" si="0"/>
        <v>verificato</v>
      </c>
      <c r="T31" s="16">
        <f t="shared" si="7"/>
        <v>66.317272727272723</v>
      </c>
      <c r="U31" s="22">
        <f t="shared" si="8"/>
        <v>8.2590909090909079</v>
      </c>
      <c r="V31" s="36">
        <f>'Caratteristiche Materiale'!$N$5*(1+ABS(MAX!M31)/(1.5*'Caratteristiche Materiale'!$N$5))^0.5</f>
        <v>47.119030447400242</v>
      </c>
      <c r="W31" s="36">
        <f t="shared" si="9"/>
        <v>82.929493587424432</v>
      </c>
      <c r="X31" s="17" t="str">
        <f t="shared" si="4"/>
        <v>NON VERIFICATO</v>
      </c>
    </row>
    <row r="32" spans="1:24" ht="15.75" x14ac:dyDescent="0.25">
      <c r="A32" s="5" t="s">
        <v>111</v>
      </c>
      <c r="B32" s="5" t="s">
        <v>9</v>
      </c>
      <c r="C32" s="5" t="s">
        <v>96</v>
      </c>
      <c r="D32" s="5" t="s">
        <v>108</v>
      </c>
      <c r="E32" s="96">
        <v>-512.44640000000004</v>
      </c>
      <c r="F32" s="96">
        <v>116.7184</v>
      </c>
      <c r="G32" s="96">
        <v>14.536000000000001</v>
      </c>
      <c r="H32" s="96">
        <v>12.041440000000001</v>
      </c>
      <c r="I32" s="96">
        <v>28.981520000000003</v>
      </c>
      <c r="J32" s="96">
        <v>336.69488000000001</v>
      </c>
      <c r="K32" s="29">
        <f>VLOOKUP(B32,'Caratteristiche Maschi'!$A$4:$C$27,2,)</f>
        <v>0.8</v>
      </c>
      <c r="L32" s="30">
        <f>VLOOKUP(B32,'Caratteristiche Maschi'!$A$4:$C$27,3,)</f>
        <v>2.2000000000000002</v>
      </c>
      <c r="M32" s="22">
        <f>IF((E32/(K32*L32))&lt;=0,(IF(ABS((E32/(K32*L32)))&gt;'Caratteristiche Materiale'!$N$4*0.85,0,(E32/(K32*L32)))),0)</f>
        <v>-291.16272727272724</v>
      </c>
      <c r="N32" s="22">
        <f>((MAXA(K32:L32)^2*MINA(K32:L32))*ABS(M32)/2)*(1-ABS(M32)/(0.85*'Caratteristiche Materiale'!$N$4))</f>
        <v>232.68098175677318</v>
      </c>
      <c r="O32" s="17" t="str">
        <f t="shared" si="5"/>
        <v>NON VERIFICATO</v>
      </c>
      <c r="P32" s="20">
        <f>ABS(M32)/(0.85*'Caratteristiche Materiale'!$N$4)</f>
        <v>0.58721894576012212</v>
      </c>
      <c r="Q32" s="21">
        <f t="shared" si="6"/>
        <v>0.72717856650147861</v>
      </c>
      <c r="R32" s="22">
        <f>0.85*'Caratteristiche Materiale'!$N$4*MAX!P32*(MINA(MAX!K32:L32))^2*MAXA(MAX!K32:L32)*(0.5-MAX!P32/2)</f>
        <v>84.61126609337208</v>
      </c>
      <c r="S32" s="17" t="str">
        <f t="shared" si="0"/>
        <v>verificato</v>
      </c>
      <c r="T32" s="16">
        <f t="shared" si="7"/>
        <v>66.317272727272723</v>
      </c>
      <c r="U32" s="22">
        <f t="shared" si="8"/>
        <v>8.2590909090909079</v>
      </c>
      <c r="V32" s="36">
        <f>'Caratteristiche Materiale'!$N$5*(1+ABS(MAX!M32)/(1.5*'Caratteristiche Materiale'!$N$5))^0.5</f>
        <v>47.119030447400242</v>
      </c>
      <c r="W32" s="36">
        <f t="shared" si="9"/>
        <v>82.929493587424432</v>
      </c>
      <c r="X32" s="17" t="str">
        <f t="shared" si="4"/>
        <v>NON VERIFICATO</v>
      </c>
    </row>
    <row r="33" spans="1:24" ht="15.75" x14ac:dyDescent="0.25">
      <c r="A33" s="5" t="s">
        <v>111</v>
      </c>
      <c r="B33" s="5" t="s">
        <v>9</v>
      </c>
      <c r="C33" s="5" t="s">
        <v>97</v>
      </c>
      <c r="D33" s="5" t="s">
        <v>108</v>
      </c>
      <c r="E33" s="96">
        <v>-521.84720000000004</v>
      </c>
      <c r="F33" s="96">
        <v>69.186400000000006</v>
      </c>
      <c r="G33" s="96">
        <v>21.871200000000002</v>
      </c>
      <c r="H33" s="96">
        <v>17.028479999999998</v>
      </c>
      <c r="I33" s="96">
        <v>45.283600000000007</v>
      </c>
      <c r="J33" s="96">
        <v>212.51512</v>
      </c>
      <c r="K33" s="29">
        <f>VLOOKUP(B33,'Caratteristiche Maschi'!$A$4:$C$27,2,)</f>
        <v>0.8</v>
      </c>
      <c r="L33" s="30">
        <f>VLOOKUP(B33,'Caratteristiche Maschi'!$A$4:$C$27,3,)</f>
        <v>2.2000000000000002</v>
      </c>
      <c r="M33" s="22">
        <f>IF((E33/(K33*L33))&lt;=0,(IF(ABS((E33/(K33*L33)))&gt;'Caratteristiche Materiale'!$N$4*0.85,0,(E33/(K33*L33)))),0)</f>
        <v>-296.50409090909091</v>
      </c>
      <c r="N33" s="22">
        <f>((MAXA(K33:L33)^2*MINA(K33:L33))*ABS(M33)/2)*(1-ABS(M33)/(0.85*'Caratteristiche Materiale'!$N$4))</f>
        <v>230.76574334305889</v>
      </c>
      <c r="O33" s="17" t="str">
        <f t="shared" si="5"/>
        <v>verificato</v>
      </c>
      <c r="P33" s="20">
        <f>ABS(M33)/(0.85*'Caratteristiche Materiale'!$N$4)</f>
        <v>0.59799144385026737</v>
      </c>
      <c r="Q33" s="21">
        <f t="shared" si="6"/>
        <v>0.72119303079641972</v>
      </c>
      <c r="R33" s="22">
        <f>0.85*'Caratteristiche Materiale'!$N$4*MAX!P33*(MINA(MAX!K33:L33))^2*MAXA(MAX!K33:L33)*(0.5-MAX!P33/2)</f>
        <v>83.914815761112322</v>
      </c>
      <c r="S33" s="17" t="str">
        <f t="shared" si="0"/>
        <v>verificato</v>
      </c>
      <c r="T33" s="16">
        <f t="shared" si="7"/>
        <v>39.310454545454547</v>
      </c>
      <c r="U33" s="22">
        <f t="shared" si="8"/>
        <v>12.426818181818181</v>
      </c>
      <c r="V33" s="36">
        <f>'Caratteristiche Materiale'!$N$5*(1+ABS(MAX!M33)/(1.5*'Caratteristiche Materiale'!$N$5))^0.5</f>
        <v>47.526619335426602</v>
      </c>
      <c r="W33" s="36">
        <f t="shared" si="9"/>
        <v>83.646850030350834</v>
      </c>
      <c r="X33" s="17" t="str">
        <f t="shared" si="4"/>
        <v>verificato</v>
      </c>
    </row>
    <row r="34" spans="1:24" ht="15.75" x14ac:dyDescent="0.25">
      <c r="A34" s="5" t="s">
        <v>111</v>
      </c>
      <c r="B34" s="5" t="s">
        <v>9</v>
      </c>
      <c r="C34" s="5" t="s">
        <v>98</v>
      </c>
      <c r="D34" s="5" t="s">
        <v>108</v>
      </c>
      <c r="E34" s="96">
        <v>-521.84720000000004</v>
      </c>
      <c r="F34" s="96">
        <v>69.186400000000006</v>
      </c>
      <c r="G34" s="96">
        <v>21.871200000000002</v>
      </c>
      <c r="H34" s="96">
        <v>17.028479999999998</v>
      </c>
      <c r="I34" s="96">
        <v>45.283600000000007</v>
      </c>
      <c r="J34" s="96">
        <v>212.51512</v>
      </c>
      <c r="K34" s="29">
        <f>VLOOKUP(B34,'Caratteristiche Maschi'!$A$4:$C$27,2,)</f>
        <v>0.8</v>
      </c>
      <c r="L34" s="30">
        <f>VLOOKUP(B34,'Caratteristiche Maschi'!$A$4:$C$27,3,)</f>
        <v>2.2000000000000002</v>
      </c>
      <c r="M34" s="22">
        <f>IF((E34/(K34*L34))&lt;=0,(IF(ABS((E34/(K34*L34)))&gt;'Caratteristiche Materiale'!$N$4*0.85,0,(E34/(K34*L34)))),0)</f>
        <v>-296.50409090909091</v>
      </c>
      <c r="N34" s="22">
        <f>((MAXA(K34:L34)^2*MINA(K34:L34))*ABS(M34)/2)*(1-ABS(M34)/(0.85*'Caratteristiche Materiale'!$N$4))</f>
        <v>230.76574334305889</v>
      </c>
      <c r="O34" s="17" t="str">
        <f t="shared" si="5"/>
        <v>verificato</v>
      </c>
      <c r="P34" s="20">
        <f>ABS(M34)/(0.85*'Caratteristiche Materiale'!$N$4)</f>
        <v>0.59799144385026737</v>
      </c>
      <c r="Q34" s="21">
        <f t="shared" si="6"/>
        <v>0.72119303079641972</v>
      </c>
      <c r="R34" s="22">
        <f>0.85*'Caratteristiche Materiale'!$N$4*MAX!P34*(MINA(MAX!K34:L34))^2*MAXA(MAX!K34:L34)*(0.5-MAX!P34/2)</f>
        <v>83.914815761112322</v>
      </c>
      <c r="S34" s="17" t="str">
        <f t="shared" si="0"/>
        <v>verificato</v>
      </c>
      <c r="T34" s="16">
        <f t="shared" si="7"/>
        <v>39.310454545454547</v>
      </c>
      <c r="U34" s="22">
        <f t="shared" si="8"/>
        <v>12.426818181818181</v>
      </c>
      <c r="V34" s="36">
        <f>'Caratteristiche Materiale'!$N$5*(1+ABS(MAX!M34)/(1.5*'Caratteristiche Materiale'!$N$5))^0.5</f>
        <v>47.526619335426602</v>
      </c>
      <c r="W34" s="36">
        <f t="shared" si="9"/>
        <v>83.646850030350834</v>
      </c>
      <c r="X34" s="17" t="str">
        <f t="shared" si="4"/>
        <v>verificato</v>
      </c>
    </row>
    <row r="35" spans="1:24" ht="15.75" x14ac:dyDescent="0.25">
      <c r="A35" s="5" t="s">
        <v>111</v>
      </c>
      <c r="B35" s="5" t="s">
        <v>9</v>
      </c>
      <c r="C35" s="5" t="s">
        <v>99</v>
      </c>
      <c r="D35" s="5" t="s">
        <v>108</v>
      </c>
      <c r="E35" s="96">
        <v>-521.84720000000004</v>
      </c>
      <c r="F35" s="96">
        <v>69.186400000000006</v>
      </c>
      <c r="G35" s="96">
        <v>21.871200000000002</v>
      </c>
      <c r="H35" s="96">
        <v>17.028479999999998</v>
      </c>
      <c r="I35" s="96">
        <v>45.283600000000007</v>
      </c>
      <c r="J35" s="96">
        <v>212.51512</v>
      </c>
      <c r="K35" s="29">
        <f>VLOOKUP(B35,'Caratteristiche Maschi'!$A$4:$C$27,2,)</f>
        <v>0.8</v>
      </c>
      <c r="L35" s="30">
        <f>VLOOKUP(B35,'Caratteristiche Maschi'!$A$4:$C$27,3,)</f>
        <v>2.2000000000000002</v>
      </c>
      <c r="M35" s="22">
        <f>IF((E35/(K35*L35))&lt;=0,(IF(ABS((E35/(K35*L35)))&gt;'Caratteristiche Materiale'!$N$4*0.85,0,(E35/(K35*L35)))),0)</f>
        <v>-296.50409090909091</v>
      </c>
      <c r="N35" s="22">
        <f>((MAXA(K35:L35)^2*MINA(K35:L35))*ABS(M35)/2)*(1-ABS(M35)/(0.85*'Caratteristiche Materiale'!$N$4))</f>
        <v>230.76574334305889</v>
      </c>
      <c r="O35" s="17" t="str">
        <f t="shared" si="5"/>
        <v>verificato</v>
      </c>
      <c r="P35" s="20">
        <f>ABS(M35)/(0.85*'Caratteristiche Materiale'!$N$4)</f>
        <v>0.59799144385026737</v>
      </c>
      <c r="Q35" s="21">
        <f t="shared" si="6"/>
        <v>0.72119303079641972</v>
      </c>
      <c r="R35" s="22">
        <f>0.85*'Caratteristiche Materiale'!$N$4*MAX!P35*(MINA(MAX!K35:L35))^2*MAXA(MAX!K35:L35)*(0.5-MAX!P35/2)</f>
        <v>83.914815761112322</v>
      </c>
      <c r="S35" s="17" t="str">
        <f t="shared" si="0"/>
        <v>verificato</v>
      </c>
      <c r="T35" s="16">
        <f t="shared" si="7"/>
        <v>39.310454545454547</v>
      </c>
      <c r="U35" s="22">
        <f t="shared" si="8"/>
        <v>12.426818181818181</v>
      </c>
      <c r="V35" s="36">
        <f>'Caratteristiche Materiale'!$N$5*(1+ABS(MAX!M35)/(1.5*'Caratteristiche Materiale'!$N$5))^0.5</f>
        <v>47.526619335426602</v>
      </c>
      <c r="W35" s="36">
        <f t="shared" si="9"/>
        <v>83.646850030350834</v>
      </c>
      <c r="X35" s="17" t="str">
        <f t="shared" si="4"/>
        <v>verificato</v>
      </c>
    </row>
    <row r="36" spans="1:24" ht="15.75" x14ac:dyDescent="0.25">
      <c r="A36" s="5" t="s">
        <v>111</v>
      </c>
      <c r="B36" s="5" t="s">
        <v>10</v>
      </c>
      <c r="C36" s="5" t="s">
        <v>92</v>
      </c>
      <c r="D36" s="5" t="s">
        <v>108</v>
      </c>
      <c r="E36" s="96">
        <v>-782.39840000000004</v>
      </c>
      <c r="F36" s="96">
        <v>291.60560000000004</v>
      </c>
      <c r="G36" s="96">
        <v>24.507200000000001</v>
      </c>
      <c r="H36" s="96">
        <v>22.751280000000001</v>
      </c>
      <c r="I36" s="96">
        <v>22.851120000000002</v>
      </c>
      <c r="J36" s="96">
        <v>833.17512000000011</v>
      </c>
      <c r="K36" s="29">
        <f>VLOOKUP(B36,'Caratteristiche Maschi'!$A$4:$C$27,2,)</f>
        <v>0.8</v>
      </c>
      <c r="L36" s="30">
        <f>VLOOKUP(B36,'Caratteristiche Maschi'!$A$4:$C$27,3,)</f>
        <v>4</v>
      </c>
      <c r="M36" s="22">
        <f>IF((E36/(K36*L36))&lt;=0,(IF(ABS((E36/(K36*L36)))&gt;'Caratteristiche Materiale'!$N$4*0.85,0,(E36/(K36*L36)))),0)</f>
        <v>-244.49950000000001</v>
      </c>
      <c r="N36" s="22">
        <f>((MAXA(K36:L36)^2*MINA(K36:L36))*ABS(M36)/2)*(1-ABS(M36)/(0.85*'Caratteristiche Materiale'!$N$4))</f>
        <v>793.1826113581177</v>
      </c>
      <c r="O36" s="17" t="str">
        <f t="shared" ref="O36:O67" si="10">IF(N36&gt;=ABS((IF(A36="Y",I36,J36))), "verificato", "NON VERIFICATO")</f>
        <v>NON VERIFICATO</v>
      </c>
      <c r="P36" s="20">
        <f>ABS(M36)/(0.85*'Caratteristiche Materiale'!$N$4)</f>
        <v>0.49310823529411763</v>
      </c>
      <c r="Q36" s="21">
        <f t="shared" si="6"/>
        <v>0.74985751073771623</v>
      </c>
      <c r="R36" s="22">
        <f>0.85*'Caratteristiche Materiale'!$N$4*MAX!P36*(MINA(MAX!K36:L36))^2*MAXA(MAX!K36:L36)*(0.5-MAX!P36/2)</f>
        <v>158.63652227162356</v>
      </c>
      <c r="S36" s="17" t="str">
        <f t="shared" ref="S36:S67" si="11">IF(R36&gt;=ABS((IF(A36="Y",J36,I36))), "verificato", "NON VERIFICATO")</f>
        <v>verificato</v>
      </c>
      <c r="T36" s="16">
        <f t="shared" si="7"/>
        <v>91.126750000000001</v>
      </c>
      <c r="U36" s="22">
        <f t="shared" si="8"/>
        <v>7.6585000000000001</v>
      </c>
      <c r="V36" s="36">
        <f>'Caratteristiche Materiale'!$N$5*(1+ABS(MAX!M36)/(1.5*'Caratteristiche Materiale'!$N$5))^0.5</f>
        <v>43.395746719388683</v>
      </c>
      <c r="W36" s="36">
        <f t="shared" si="9"/>
        <v>138.8663895020438</v>
      </c>
      <c r="X36" s="17" t="str">
        <f t="shared" ref="X36:X67" si="12">IF(W36&gt;=ABS((IF(A36="Y",G36,F36))), "verificato", "NON VERIFICATO")</f>
        <v>NON VERIFICATO</v>
      </c>
    </row>
    <row r="37" spans="1:24" ht="15.75" x14ac:dyDescent="0.25">
      <c r="A37" s="5" t="s">
        <v>111</v>
      </c>
      <c r="B37" s="5" t="s">
        <v>10</v>
      </c>
      <c r="C37" s="5" t="s">
        <v>93</v>
      </c>
      <c r="D37" s="5" t="s">
        <v>108</v>
      </c>
      <c r="E37" s="96">
        <v>-791.58960000000002</v>
      </c>
      <c r="F37" s="96">
        <v>193.91840000000002</v>
      </c>
      <c r="G37" s="96">
        <v>35.367200000000004</v>
      </c>
      <c r="H37" s="96">
        <v>35.678080000000001</v>
      </c>
      <c r="I37" s="96">
        <v>37.687360000000005</v>
      </c>
      <c r="J37" s="96">
        <v>558.25296000000003</v>
      </c>
      <c r="K37" s="29">
        <f>VLOOKUP(B37,'Caratteristiche Maschi'!$A$4:$C$27,2,)</f>
        <v>0.8</v>
      </c>
      <c r="L37" s="30">
        <f>VLOOKUP(B37,'Caratteristiche Maschi'!$A$4:$C$27,3,)</f>
        <v>4</v>
      </c>
      <c r="M37" s="22">
        <f>IF((E37/(K37*L37))&lt;=0,(IF(ABS((E37/(K37*L37)))&gt;'Caratteristiche Materiale'!$N$4*0.85,0,(E37/(K37*L37)))),0)</f>
        <v>-247.37174999999999</v>
      </c>
      <c r="N37" s="22">
        <f>((MAXA(K37:L37)^2*MINA(K37:L37))*ABS(M37)/2)*(1-ABS(M37)/(0.85*'Caratteristiche Materiale'!$N$4))</f>
        <v>793.32950063677322</v>
      </c>
      <c r="O37" s="17" t="str">
        <f t="shared" si="10"/>
        <v>verificato</v>
      </c>
      <c r="P37" s="20">
        <f>ABS(M37)/(0.85*'Caratteristiche Materiale'!$N$4)</f>
        <v>0.49890100840336127</v>
      </c>
      <c r="Q37" s="21">
        <f t="shared" si="6"/>
        <v>0.74999637665241159</v>
      </c>
      <c r="R37" s="22">
        <f>0.85*'Caratteristiche Materiale'!$N$4*MAX!P37*(MINA(MAX!K37:L37))^2*MAXA(MAX!K37:L37)*(0.5-MAX!P37/2)</f>
        <v>158.66590012735466</v>
      </c>
      <c r="S37" s="17" t="str">
        <f t="shared" si="11"/>
        <v>verificato</v>
      </c>
      <c r="T37" s="16">
        <f t="shared" si="7"/>
        <v>60.599500000000006</v>
      </c>
      <c r="U37" s="22">
        <f t="shared" si="8"/>
        <v>11.052250000000001</v>
      </c>
      <c r="V37" s="36">
        <f>'Caratteristiche Materiale'!$N$5*(1+ABS(MAX!M37)/(1.5*'Caratteristiche Materiale'!$N$5))^0.5</f>
        <v>43.634102043139514</v>
      </c>
      <c r="W37" s="36">
        <f t="shared" si="9"/>
        <v>139.62912653804645</v>
      </c>
      <c r="X37" s="17" t="str">
        <f t="shared" si="12"/>
        <v>NON VERIFICATO</v>
      </c>
    </row>
    <row r="38" spans="1:24" ht="15.75" x14ac:dyDescent="0.25">
      <c r="A38" s="5" t="s">
        <v>111</v>
      </c>
      <c r="B38" s="5" t="s">
        <v>10</v>
      </c>
      <c r="C38" s="5" t="s">
        <v>94</v>
      </c>
      <c r="D38" s="5" t="s">
        <v>108</v>
      </c>
      <c r="E38" s="96">
        <v>-782.39840000000004</v>
      </c>
      <c r="F38" s="96">
        <v>291.60560000000004</v>
      </c>
      <c r="G38" s="96">
        <v>24.507200000000001</v>
      </c>
      <c r="H38" s="96">
        <v>22.751280000000001</v>
      </c>
      <c r="I38" s="96">
        <v>22.851120000000002</v>
      </c>
      <c r="J38" s="96">
        <v>833.17512000000011</v>
      </c>
      <c r="K38" s="29">
        <f>VLOOKUP(B38,'Caratteristiche Maschi'!$A$4:$C$27,2,)</f>
        <v>0.8</v>
      </c>
      <c r="L38" s="30">
        <f>VLOOKUP(B38,'Caratteristiche Maschi'!$A$4:$C$27,3,)</f>
        <v>4</v>
      </c>
      <c r="M38" s="22">
        <f>IF((E38/(K38*L38))&lt;=0,(IF(ABS((E38/(K38*L38)))&gt;'Caratteristiche Materiale'!$N$4*0.85,0,(E38/(K38*L38)))),0)</f>
        <v>-244.49950000000001</v>
      </c>
      <c r="N38" s="22">
        <f>((MAXA(K38:L38)^2*MINA(K38:L38))*ABS(M38)/2)*(1-ABS(M38)/(0.85*'Caratteristiche Materiale'!$N$4))</f>
        <v>793.1826113581177</v>
      </c>
      <c r="O38" s="17" t="str">
        <f t="shared" si="10"/>
        <v>NON VERIFICATO</v>
      </c>
      <c r="P38" s="20">
        <f>ABS(M38)/(0.85*'Caratteristiche Materiale'!$N$4)</f>
        <v>0.49310823529411763</v>
      </c>
      <c r="Q38" s="21">
        <f t="shared" si="6"/>
        <v>0.74985751073771623</v>
      </c>
      <c r="R38" s="22">
        <f>0.85*'Caratteristiche Materiale'!$N$4*MAX!P38*(MINA(MAX!K38:L38))^2*MAXA(MAX!K38:L38)*(0.5-MAX!P38/2)</f>
        <v>158.63652227162356</v>
      </c>
      <c r="S38" s="17" t="str">
        <f t="shared" si="11"/>
        <v>verificato</v>
      </c>
      <c r="T38" s="16">
        <f t="shared" si="7"/>
        <v>91.126750000000001</v>
      </c>
      <c r="U38" s="22">
        <f t="shared" si="8"/>
        <v>7.6585000000000001</v>
      </c>
      <c r="V38" s="36">
        <f>'Caratteristiche Materiale'!$N$5*(1+ABS(MAX!M38)/(1.5*'Caratteristiche Materiale'!$N$5))^0.5</f>
        <v>43.395746719388683</v>
      </c>
      <c r="W38" s="36">
        <f t="shared" si="9"/>
        <v>138.8663895020438</v>
      </c>
      <c r="X38" s="17" t="str">
        <f t="shared" si="12"/>
        <v>NON VERIFICATO</v>
      </c>
    </row>
    <row r="39" spans="1:24" ht="15.75" x14ac:dyDescent="0.25">
      <c r="A39" s="5" t="s">
        <v>111</v>
      </c>
      <c r="B39" s="5" t="s">
        <v>10</v>
      </c>
      <c r="C39" s="5" t="s">
        <v>95</v>
      </c>
      <c r="D39" s="5" t="s">
        <v>108</v>
      </c>
      <c r="E39" s="96">
        <v>-782.39840000000004</v>
      </c>
      <c r="F39" s="96">
        <v>291.60560000000004</v>
      </c>
      <c r="G39" s="96">
        <v>24.507200000000001</v>
      </c>
      <c r="H39" s="96">
        <v>22.751280000000001</v>
      </c>
      <c r="I39" s="96">
        <v>22.851120000000002</v>
      </c>
      <c r="J39" s="96">
        <v>833.17512000000011</v>
      </c>
      <c r="K39" s="29">
        <f>VLOOKUP(B39,'Caratteristiche Maschi'!$A$4:$C$27,2,)</f>
        <v>0.8</v>
      </c>
      <c r="L39" s="30">
        <f>VLOOKUP(B39,'Caratteristiche Maschi'!$A$4:$C$27,3,)</f>
        <v>4</v>
      </c>
      <c r="M39" s="22">
        <f>IF((E39/(K39*L39))&lt;=0,(IF(ABS((E39/(K39*L39)))&gt;'Caratteristiche Materiale'!$N$4*0.85,0,(E39/(K39*L39)))),0)</f>
        <v>-244.49950000000001</v>
      </c>
      <c r="N39" s="22">
        <f>((MAXA(K39:L39)^2*MINA(K39:L39))*ABS(M39)/2)*(1-ABS(M39)/(0.85*'Caratteristiche Materiale'!$N$4))</f>
        <v>793.1826113581177</v>
      </c>
      <c r="O39" s="17" t="str">
        <f t="shared" si="10"/>
        <v>NON VERIFICATO</v>
      </c>
      <c r="P39" s="20">
        <f>ABS(M39)/(0.85*'Caratteristiche Materiale'!$N$4)</f>
        <v>0.49310823529411763</v>
      </c>
      <c r="Q39" s="21">
        <f t="shared" si="6"/>
        <v>0.74985751073771623</v>
      </c>
      <c r="R39" s="22">
        <f>0.85*'Caratteristiche Materiale'!$N$4*MAX!P39*(MINA(MAX!K39:L39))^2*MAXA(MAX!K39:L39)*(0.5-MAX!P39/2)</f>
        <v>158.63652227162356</v>
      </c>
      <c r="S39" s="17" t="str">
        <f t="shared" si="11"/>
        <v>verificato</v>
      </c>
      <c r="T39" s="16">
        <f t="shared" si="7"/>
        <v>91.126750000000001</v>
      </c>
      <c r="U39" s="22">
        <f t="shared" si="8"/>
        <v>7.6585000000000001</v>
      </c>
      <c r="V39" s="36">
        <f>'Caratteristiche Materiale'!$N$5*(1+ABS(MAX!M39)/(1.5*'Caratteristiche Materiale'!$N$5))^0.5</f>
        <v>43.395746719388683</v>
      </c>
      <c r="W39" s="36">
        <f t="shared" si="9"/>
        <v>138.8663895020438</v>
      </c>
      <c r="X39" s="17" t="str">
        <f t="shared" si="12"/>
        <v>NON VERIFICATO</v>
      </c>
    </row>
    <row r="40" spans="1:24" ht="15.75" x14ac:dyDescent="0.25">
      <c r="A40" s="5" t="s">
        <v>111</v>
      </c>
      <c r="B40" s="5" t="s">
        <v>10</v>
      </c>
      <c r="C40" s="5" t="s">
        <v>96</v>
      </c>
      <c r="D40" s="5" t="s">
        <v>108</v>
      </c>
      <c r="E40" s="96">
        <v>-782.39840000000004</v>
      </c>
      <c r="F40" s="96">
        <v>291.60560000000004</v>
      </c>
      <c r="G40" s="96">
        <v>24.507200000000001</v>
      </c>
      <c r="H40" s="96">
        <v>22.751280000000001</v>
      </c>
      <c r="I40" s="96">
        <v>22.851120000000002</v>
      </c>
      <c r="J40" s="96">
        <v>833.17512000000011</v>
      </c>
      <c r="K40" s="29">
        <f>VLOOKUP(B40,'Caratteristiche Maschi'!$A$4:$C$27,2,)</f>
        <v>0.8</v>
      </c>
      <c r="L40" s="30">
        <f>VLOOKUP(B40,'Caratteristiche Maschi'!$A$4:$C$27,3,)</f>
        <v>4</v>
      </c>
      <c r="M40" s="22">
        <f>IF((E40/(K40*L40))&lt;=0,(IF(ABS((E40/(K40*L40)))&gt;'Caratteristiche Materiale'!$N$4*0.85,0,(E40/(K40*L40)))),0)</f>
        <v>-244.49950000000001</v>
      </c>
      <c r="N40" s="22">
        <f>((MAXA(K40:L40)^2*MINA(K40:L40))*ABS(M40)/2)*(1-ABS(M40)/(0.85*'Caratteristiche Materiale'!$N$4))</f>
        <v>793.1826113581177</v>
      </c>
      <c r="O40" s="17" t="str">
        <f t="shared" si="10"/>
        <v>NON VERIFICATO</v>
      </c>
      <c r="P40" s="20">
        <f>ABS(M40)/(0.85*'Caratteristiche Materiale'!$N$4)</f>
        <v>0.49310823529411763</v>
      </c>
      <c r="Q40" s="21">
        <f t="shared" si="6"/>
        <v>0.74985751073771623</v>
      </c>
      <c r="R40" s="22">
        <f>0.85*'Caratteristiche Materiale'!$N$4*MAX!P40*(MINA(MAX!K40:L40))^2*MAXA(MAX!K40:L40)*(0.5-MAX!P40/2)</f>
        <v>158.63652227162356</v>
      </c>
      <c r="S40" s="17" t="str">
        <f t="shared" si="11"/>
        <v>verificato</v>
      </c>
      <c r="T40" s="16">
        <f t="shared" si="7"/>
        <v>91.126750000000001</v>
      </c>
      <c r="U40" s="22">
        <f t="shared" si="8"/>
        <v>7.6585000000000001</v>
      </c>
      <c r="V40" s="36">
        <f>'Caratteristiche Materiale'!$N$5*(1+ABS(MAX!M40)/(1.5*'Caratteristiche Materiale'!$N$5))^0.5</f>
        <v>43.395746719388683</v>
      </c>
      <c r="W40" s="36">
        <f t="shared" si="9"/>
        <v>138.8663895020438</v>
      </c>
      <c r="X40" s="17" t="str">
        <f t="shared" si="12"/>
        <v>NON VERIFICATO</v>
      </c>
    </row>
    <row r="41" spans="1:24" ht="15.75" x14ac:dyDescent="0.25">
      <c r="A41" s="5" t="s">
        <v>111</v>
      </c>
      <c r="B41" s="5" t="s">
        <v>10</v>
      </c>
      <c r="C41" s="5" t="s">
        <v>97</v>
      </c>
      <c r="D41" s="5" t="s">
        <v>108</v>
      </c>
      <c r="E41" s="96">
        <v>-791.58960000000002</v>
      </c>
      <c r="F41" s="96">
        <v>193.91840000000002</v>
      </c>
      <c r="G41" s="96">
        <v>35.367200000000004</v>
      </c>
      <c r="H41" s="96">
        <v>35.678080000000001</v>
      </c>
      <c r="I41" s="96">
        <v>37.687360000000005</v>
      </c>
      <c r="J41" s="96">
        <v>558.25296000000003</v>
      </c>
      <c r="K41" s="29">
        <f>VLOOKUP(B41,'Caratteristiche Maschi'!$A$4:$C$27,2,)</f>
        <v>0.8</v>
      </c>
      <c r="L41" s="30">
        <f>VLOOKUP(B41,'Caratteristiche Maschi'!$A$4:$C$27,3,)</f>
        <v>4</v>
      </c>
      <c r="M41" s="22">
        <f>IF((E41/(K41*L41))&lt;=0,(IF(ABS((E41/(K41*L41)))&gt;'Caratteristiche Materiale'!$N$4*0.85,0,(E41/(K41*L41)))),0)</f>
        <v>-247.37174999999999</v>
      </c>
      <c r="N41" s="22">
        <f>((MAXA(K41:L41)^2*MINA(K41:L41))*ABS(M41)/2)*(1-ABS(M41)/(0.85*'Caratteristiche Materiale'!$N$4))</f>
        <v>793.32950063677322</v>
      </c>
      <c r="O41" s="17" t="str">
        <f t="shared" si="10"/>
        <v>verificato</v>
      </c>
      <c r="P41" s="20">
        <f>ABS(M41)/(0.85*'Caratteristiche Materiale'!$N$4)</f>
        <v>0.49890100840336127</v>
      </c>
      <c r="Q41" s="21">
        <f t="shared" si="6"/>
        <v>0.74999637665241159</v>
      </c>
      <c r="R41" s="22">
        <f>0.85*'Caratteristiche Materiale'!$N$4*MAX!P41*(MINA(MAX!K41:L41))^2*MAXA(MAX!K41:L41)*(0.5-MAX!P41/2)</f>
        <v>158.66590012735466</v>
      </c>
      <c r="S41" s="17" t="str">
        <f t="shared" si="11"/>
        <v>verificato</v>
      </c>
      <c r="T41" s="16">
        <f t="shared" si="7"/>
        <v>60.599500000000006</v>
      </c>
      <c r="U41" s="22">
        <f t="shared" si="8"/>
        <v>11.052250000000001</v>
      </c>
      <c r="V41" s="36">
        <f>'Caratteristiche Materiale'!$N$5*(1+ABS(MAX!M41)/(1.5*'Caratteristiche Materiale'!$N$5))^0.5</f>
        <v>43.634102043139514</v>
      </c>
      <c r="W41" s="36">
        <f t="shared" si="9"/>
        <v>139.62912653804645</v>
      </c>
      <c r="X41" s="17" t="str">
        <f t="shared" si="12"/>
        <v>NON VERIFICATO</v>
      </c>
    </row>
    <row r="42" spans="1:24" ht="15.75" x14ac:dyDescent="0.25">
      <c r="A42" s="5" t="s">
        <v>111</v>
      </c>
      <c r="B42" s="5" t="s">
        <v>10</v>
      </c>
      <c r="C42" s="5" t="s">
        <v>98</v>
      </c>
      <c r="D42" s="5" t="s">
        <v>108</v>
      </c>
      <c r="E42" s="96">
        <v>-791.58960000000002</v>
      </c>
      <c r="F42" s="96">
        <v>193.91840000000002</v>
      </c>
      <c r="G42" s="96">
        <v>35.367200000000004</v>
      </c>
      <c r="H42" s="96">
        <v>35.678080000000001</v>
      </c>
      <c r="I42" s="96">
        <v>37.687360000000005</v>
      </c>
      <c r="J42" s="96">
        <v>558.25296000000003</v>
      </c>
      <c r="K42" s="29">
        <f>VLOOKUP(B42,'Caratteristiche Maschi'!$A$4:$C$27,2,)</f>
        <v>0.8</v>
      </c>
      <c r="L42" s="30">
        <f>VLOOKUP(B42,'Caratteristiche Maschi'!$A$4:$C$27,3,)</f>
        <v>4</v>
      </c>
      <c r="M42" s="22">
        <f>IF((E42/(K42*L42))&lt;=0,(IF(ABS((E42/(K42*L42)))&gt;'Caratteristiche Materiale'!$N$4*0.85,0,(E42/(K42*L42)))),0)</f>
        <v>-247.37174999999999</v>
      </c>
      <c r="N42" s="22">
        <f>((MAXA(K42:L42)^2*MINA(K42:L42))*ABS(M42)/2)*(1-ABS(M42)/(0.85*'Caratteristiche Materiale'!$N$4))</f>
        <v>793.32950063677322</v>
      </c>
      <c r="O42" s="17" t="str">
        <f t="shared" si="10"/>
        <v>verificato</v>
      </c>
      <c r="P42" s="20">
        <f>ABS(M42)/(0.85*'Caratteristiche Materiale'!$N$4)</f>
        <v>0.49890100840336127</v>
      </c>
      <c r="Q42" s="21">
        <f t="shared" si="6"/>
        <v>0.74999637665241159</v>
      </c>
      <c r="R42" s="22">
        <f>0.85*'Caratteristiche Materiale'!$N$4*MAX!P42*(MINA(MAX!K42:L42))^2*MAXA(MAX!K42:L42)*(0.5-MAX!P42/2)</f>
        <v>158.66590012735466</v>
      </c>
      <c r="S42" s="17" t="str">
        <f t="shared" si="11"/>
        <v>verificato</v>
      </c>
      <c r="T42" s="16">
        <f t="shared" si="7"/>
        <v>60.599500000000006</v>
      </c>
      <c r="U42" s="22">
        <f t="shared" si="8"/>
        <v>11.052250000000001</v>
      </c>
      <c r="V42" s="36">
        <f>'Caratteristiche Materiale'!$N$5*(1+ABS(MAX!M42)/(1.5*'Caratteristiche Materiale'!$N$5))^0.5</f>
        <v>43.634102043139514</v>
      </c>
      <c r="W42" s="36">
        <f t="shared" si="9"/>
        <v>139.62912653804645</v>
      </c>
      <c r="X42" s="17" t="str">
        <f t="shared" si="12"/>
        <v>NON VERIFICATO</v>
      </c>
    </row>
    <row r="43" spans="1:24" ht="15.75" x14ac:dyDescent="0.25">
      <c r="A43" s="5" t="s">
        <v>111</v>
      </c>
      <c r="B43" s="5" t="s">
        <v>10</v>
      </c>
      <c r="C43" s="5" t="s">
        <v>99</v>
      </c>
      <c r="D43" s="5" t="s">
        <v>108</v>
      </c>
      <c r="E43" s="96">
        <v>-791.58960000000002</v>
      </c>
      <c r="F43" s="96">
        <v>193.91840000000002</v>
      </c>
      <c r="G43" s="96">
        <v>35.367200000000004</v>
      </c>
      <c r="H43" s="96">
        <v>35.678080000000001</v>
      </c>
      <c r="I43" s="96">
        <v>37.687360000000005</v>
      </c>
      <c r="J43" s="96">
        <v>558.25296000000003</v>
      </c>
      <c r="K43" s="29">
        <f>VLOOKUP(B43,'Caratteristiche Maschi'!$A$4:$C$27,2,)</f>
        <v>0.8</v>
      </c>
      <c r="L43" s="30">
        <f>VLOOKUP(B43,'Caratteristiche Maschi'!$A$4:$C$27,3,)</f>
        <v>4</v>
      </c>
      <c r="M43" s="22">
        <f>IF((E43/(K43*L43))&lt;=0,(IF(ABS((E43/(K43*L43)))&gt;'Caratteristiche Materiale'!$N$4*0.85,0,(E43/(K43*L43)))),0)</f>
        <v>-247.37174999999999</v>
      </c>
      <c r="N43" s="22">
        <f>((MAXA(K43:L43)^2*MINA(K43:L43))*ABS(M43)/2)*(1-ABS(M43)/(0.85*'Caratteristiche Materiale'!$N$4))</f>
        <v>793.32950063677322</v>
      </c>
      <c r="O43" s="17" t="str">
        <f t="shared" si="10"/>
        <v>verificato</v>
      </c>
      <c r="P43" s="20">
        <f>ABS(M43)/(0.85*'Caratteristiche Materiale'!$N$4)</f>
        <v>0.49890100840336127</v>
      </c>
      <c r="Q43" s="21">
        <f t="shared" si="6"/>
        <v>0.74999637665241159</v>
      </c>
      <c r="R43" s="22">
        <f>0.85*'Caratteristiche Materiale'!$N$4*MAX!P43*(MINA(MAX!K43:L43))^2*MAXA(MAX!K43:L43)*(0.5-MAX!P43/2)</f>
        <v>158.66590012735466</v>
      </c>
      <c r="S43" s="17" t="str">
        <f t="shared" si="11"/>
        <v>verificato</v>
      </c>
      <c r="T43" s="16">
        <f t="shared" si="7"/>
        <v>60.599500000000006</v>
      </c>
      <c r="U43" s="22">
        <f t="shared" si="8"/>
        <v>11.052250000000001</v>
      </c>
      <c r="V43" s="36">
        <f>'Caratteristiche Materiale'!$N$5*(1+ABS(MAX!M43)/(1.5*'Caratteristiche Materiale'!$N$5))^0.5</f>
        <v>43.634102043139514</v>
      </c>
      <c r="W43" s="36">
        <f t="shared" si="9"/>
        <v>139.62912653804645</v>
      </c>
      <c r="X43" s="17" t="str">
        <f t="shared" si="12"/>
        <v>NON VERIFICATO</v>
      </c>
    </row>
    <row r="44" spans="1:24" ht="15.75" x14ac:dyDescent="0.25">
      <c r="A44" s="5" t="s">
        <v>111</v>
      </c>
      <c r="B44" s="5" t="s">
        <v>11</v>
      </c>
      <c r="C44" s="5" t="s">
        <v>92</v>
      </c>
      <c r="D44" s="5" t="s">
        <v>108</v>
      </c>
      <c r="E44" s="96">
        <v>-455.81600000000003</v>
      </c>
      <c r="F44" s="96">
        <v>157.2056</v>
      </c>
      <c r="G44" s="96">
        <v>13.887200000000002</v>
      </c>
      <c r="H44" s="96">
        <v>20.358879999999999</v>
      </c>
      <c r="I44" s="96">
        <v>20.602080000000001</v>
      </c>
      <c r="J44" s="96">
        <v>379.38528000000002</v>
      </c>
      <c r="K44" s="29">
        <f>VLOOKUP(B44,'Caratteristiche Maschi'!$A$4:$C$27,2,)</f>
        <v>0.8</v>
      </c>
      <c r="L44" s="30">
        <f>VLOOKUP(B44,'Caratteristiche Maschi'!$A$4:$C$27,3,)</f>
        <v>2.2200000000000002</v>
      </c>
      <c r="M44" s="22">
        <f>IF((E44/(K44*L44))&lt;=0,(IF(ABS((E44/(K44*L44)))&gt;'Caratteristiche Materiale'!$N$4*0.85,0,(E44/(K44*L44)))),0)</f>
        <v>-256.65315315315314</v>
      </c>
      <c r="N44" s="22">
        <f>((MAXA(K44:L44)^2*MINA(K44:L44))*ABS(M44)/2)*(1-ABS(M44)/(0.85*'Caratteristiche Materiale'!$N$4))</f>
        <v>244.0630383327732</v>
      </c>
      <c r="O44" s="17" t="str">
        <f t="shared" si="10"/>
        <v>NON VERIFICATO</v>
      </c>
      <c r="P44" s="20">
        <f>ABS(M44)/(0.85*'Caratteristiche Materiale'!$N$4)</f>
        <v>0.51761980467862811</v>
      </c>
      <c r="Q44" s="21">
        <f t="shared" si="6"/>
        <v>0.74906862744926106</v>
      </c>
      <c r="R44" s="22">
        <f>0.85*'Caratteristiche Materiale'!$N$4*MAX!P44*(MINA(MAX!K44:L44))^2*MAXA(MAX!K44:L44)*(0.5-MAX!P44/2)</f>
        <v>87.950644444242613</v>
      </c>
      <c r="S44" s="17" t="str">
        <f t="shared" si="11"/>
        <v>verificato</v>
      </c>
      <c r="T44" s="16">
        <f t="shared" si="7"/>
        <v>88.516666666666652</v>
      </c>
      <c r="U44" s="22">
        <f t="shared" si="8"/>
        <v>7.8193693693693689</v>
      </c>
      <c r="V44" s="36">
        <f>'Caratteristiche Materiale'!$N$5*(1+ABS(MAX!M44)/(1.5*'Caratteristiche Materiale'!$N$5))^0.5</f>
        <v>44.395576550116083</v>
      </c>
      <c r="W44" s="36">
        <f t="shared" si="9"/>
        <v>78.846543953006176</v>
      </c>
      <c r="X44" s="17" t="str">
        <f t="shared" si="12"/>
        <v>NON VERIFICATO</v>
      </c>
    </row>
    <row r="45" spans="1:24" ht="15.75" x14ac:dyDescent="0.25">
      <c r="A45" s="5" t="s">
        <v>111</v>
      </c>
      <c r="B45" s="5" t="s">
        <v>11</v>
      </c>
      <c r="C45" s="5" t="s">
        <v>93</v>
      </c>
      <c r="D45" s="5" t="s">
        <v>108</v>
      </c>
      <c r="E45" s="96">
        <v>-463.31600000000003</v>
      </c>
      <c r="F45" s="96">
        <v>111.0904</v>
      </c>
      <c r="G45" s="96">
        <v>18.496000000000002</v>
      </c>
      <c r="H45" s="96">
        <v>34.85904</v>
      </c>
      <c r="I45" s="96">
        <v>30.860000000000003</v>
      </c>
      <c r="J45" s="96">
        <v>259.56704000000002</v>
      </c>
      <c r="K45" s="29">
        <f>VLOOKUP(B45,'Caratteristiche Maschi'!$A$4:$C$27,2,)</f>
        <v>0.8</v>
      </c>
      <c r="L45" s="30">
        <f>VLOOKUP(B45,'Caratteristiche Maschi'!$A$4:$C$27,3,)</f>
        <v>2.2200000000000002</v>
      </c>
      <c r="M45" s="22">
        <f>IF((E45/(K45*L45))&lt;=0,(IF(ABS((E45/(K45*L45)))&gt;'Caratteristiche Materiale'!$N$4*0.85,0,(E45/(K45*L45)))),0)</f>
        <v>-260.87612612612611</v>
      </c>
      <c r="N45" s="22">
        <f>((MAXA(K45:L45)^2*MINA(K45:L45))*ABS(M45)/2)*(1-ABS(M45)/(0.85*'Caratteristiche Materiale'!$N$4))</f>
        <v>243.69876522352948</v>
      </c>
      <c r="O45" s="17" t="str">
        <f t="shared" si="10"/>
        <v>NON VERIFICATO</v>
      </c>
      <c r="P45" s="20">
        <f>ABS(M45)/(0.85*'Caratteristiche Materiale'!$N$4)</f>
        <v>0.52613672496025432</v>
      </c>
      <c r="Q45" s="21">
        <f t="shared" si="6"/>
        <v>0.74795061482505609</v>
      </c>
      <c r="R45" s="22">
        <f>0.85*'Caratteristiche Materiale'!$N$4*MAX!P45*(MINA(MAX!K45:L45))^2*MAXA(MAX!K45:L45)*(0.5-MAX!P45/2)</f>
        <v>87.819374855325947</v>
      </c>
      <c r="S45" s="17" t="str">
        <f t="shared" si="11"/>
        <v>verificato</v>
      </c>
      <c r="T45" s="16">
        <f t="shared" si="7"/>
        <v>62.550900900900892</v>
      </c>
      <c r="U45" s="22">
        <f t="shared" si="8"/>
        <v>10.414414414414415</v>
      </c>
      <c r="V45" s="36">
        <f>'Caratteristiche Materiale'!$N$5*(1+ABS(MAX!M45)/(1.5*'Caratteristiche Materiale'!$N$5))^0.5</f>
        <v>44.737752139177339</v>
      </c>
      <c r="W45" s="36">
        <f t="shared" si="9"/>
        <v>79.454247799178958</v>
      </c>
      <c r="X45" s="17" t="str">
        <f t="shared" si="12"/>
        <v>NON VERIFICATO</v>
      </c>
    </row>
    <row r="46" spans="1:24" ht="15.75" x14ac:dyDescent="0.25">
      <c r="A46" s="5" t="s">
        <v>111</v>
      </c>
      <c r="B46" s="5" t="s">
        <v>11</v>
      </c>
      <c r="C46" s="5" t="s">
        <v>94</v>
      </c>
      <c r="D46" s="5" t="s">
        <v>108</v>
      </c>
      <c r="E46" s="96">
        <v>-455.81600000000003</v>
      </c>
      <c r="F46" s="96">
        <v>157.2056</v>
      </c>
      <c r="G46" s="96">
        <v>13.887200000000002</v>
      </c>
      <c r="H46" s="96">
        <v>20.358879999999999</v>
      </c>
      <c r="I46" s="96">
        <v>20.602080000000001</v>
      </c>
      <c r="J46" s="96">
        <v>379.38528000000002</v>
      </c>
      <c r="K46" s="29">
        <f>VLOOKUP(B46,'Caratteristiche Maschi'!$A$4:$C$27,2,)</f>
        <v>0.8</v>
      </c>
      <c r="L46" s="30">
        <f>VLOOKUP(B46,'Caratteristiche Maschi'!$A$4:$C$27,3,)</f>
        <v>2.2200000000000002</v>
      </c>
      <c r="M46" s="22">
        <f>IF((E46/(K46*L46))&lt;=0,(IF(ABS((E46/(K46*L46)))&gt;'Caratteristiche Materiale'!$N$4*0.85,0,(E46/(K46*L46)))),0)</f>
        <v>-256.65315315315314</v>
      </c>
      <c r="N46" s="22">
        <f>((MAXA(K46:L46)^2*MINA(K46:L46))*ABS(M46)/2)*(1-ABS(M46)/(0.85*'Caratteristiche Materiale'!$N$4))</f>
        <v>244.0630383327732</v>
      </c>
      <c r="O46" s="17" t="str">
        <f t="shared" si="10"/>
        <v>NON VERIFICATO</v>
      </c>
      <c r="P46" s="20">
        <f>ABS(M46)/(0.85*'Caratteristiche Materiale'!$N$4)</f>
        <v>0.51761980467862811</v>
      </c>
      <c r="Q46" s="21">
        <f t="shared" si="6"/>
        <v>0.74906862744926106</v>
      </c>
      <c r="R46" s="22">
        <f>0.85*'Caratteristiche Materiale'!$N$4*MAX!P46*(MINA(MAX!K46:L46))^2*MAXA(MAX!K46:L46)*(0.5-MAX!P46/2)</f>
        <v>87.950644444242613</v>
      </c>
      <c r="S46" s="17" t="str">
        <f t="shared" si="11"/>
        <v>verificato</v>
      </c>
      <c r="T46" s="16">
        <f t="shared" si="7"/>
        <v>88.516666666666652</v>
      </c>
      <c r="U46" s="22">
        <f t="shared" si="8"/>
        <v>7.8193693693693689</v>
      </c>
      <c r="V46" s="36">
        <f>'Caratteristiche Materiale'!$N$5*(1+ABS(MAX!M46)/(1.5*'Caratteristiche Materiale'!$N$5))^0.5</f>
        <v>44.395576550116083</v>
      </c>
      <c r="W46" s="36">
        <f t="shared" si="9"/>
        <v>78.846543953006176</v>
      </c>
      <c r="X46" s="17" t="str">
        <f t="shared" si="12"/>
        <v>NON VERIFICATO</v>
      </c>
    </row>
    <row r="47" spans="1:24" ht="15.75" x14ac:dyDescent="0.25">
      <c r="A47" s="5" t="s">
        <v>111</v>
      </c>
      <c r="B47" s="5" t="s">
        <v>11</v>
      </c>
      <c r="C47" s="5" t="s">
        <v>95</v>
      </c>
      <c r="D47" s="5" t="s">
        <v>108</v>
      </c>
      <c r="E47" s="96">
        <v>-455.81600000000003</v>
      </c>
      <c r="F47" s="96">
        <v>157.2056</v>
      </c>
      <c r="G47" s="96">
        <v>13.887200000000002</v>
      </c>
      <c r="H47" s="96">
        <v>20.358879999999999</v>
      </c>
      <c r="I47" s="96">
        <v>20.602080000000001</v>
      </c>
      <c r="J47" s="96">
        <v>379.38528000000002</v>
      </c>
      <c r="K47" s="29">
        <f>VLOOKUP(B47,'Caratteristiche Maschi'!$A$4:$C$27,2,)</f>
        <v>0.8</v>
      </c>
      <c r="L47" s="30">
        <f>VLOOKUP(B47,'Caratteristiche Maschi'!$A$4:$C$27,3,)</f>
        <v>2.2200000000000002</v>
      </c>
      <c r="M47" s="22">
        <f>IF((E47/(K47*L47))&lt;=0,(IF(ABS((E47/(K47*L47)))&gt;'Caratteristiche Materiale'!$N$4*0.85,0,(E47/(K47*L47)))),0)</f>
        <v>-256.65315315315314</v>
      </c>
      <c r="N47" s="22">
        <f>((MAXA(K47:L47)^2*MINA(K47:L47))*ABS(M47)/2)*(1-ABS(M47)/(0.85*'Caratteristiche Materiale'!$N$4))</f>
        <v>244.0630383327732</v>
      </c>
      <c r="O47" s="17" t="str">
        <f t="shared" si="10"/>
        <v>NON VERIFICATO</v>
      </c>
      <c r="P47" s="20">
        <f>ABS(M47)/(0.85*'Caratteristiche Materiale'!$N$4)</f>
        <v>0.51761980467862811</v>
      </c>
      <c r="Q47" s="21">
        <f t="shared" si="6"/>
        <v>0.74906862744926106</v>
      </c>
      <c r="R47" s="22">
        <f>0.85*'Caratteristiche Materiale'!$N$4*MAX!P47*(MINA(MAX!K47:L47))^2*MAXA(MAX!K47:L47)*(0.5-MAX!P47/2)</f>
        <v>87.950644444242613</v>
      </c>
      <c r="S47" s="17" t="str">
        <f t="shared" si="11"/>
        <v>verificato</v>
      </c>
      <c r="T47" s="16">
        <f t="shared" si="7"/>
        <v>88.516666666666652</v>
      </c>
      <c r="U47" s="22">
        <f t="shared" si="8"/>
        <v>7.8193693693693689</v>
      </c>
      <c r="V47" s="36">
        <f>'Caratteristiche Materiale'!$N$5*(1+ABS(MAX!M47)/(1.5*'Caratteristiche Materiale'!$N$5))^0.5</f>
        <v>44.395576550116083</v>
      </c>
      <c r="W47" s="36">
        <f t="shared" si="9"/>
        <v>78.846543953006176</v>
      </c>
      <c r="X47" s="17" t="str">
        <f t="shared" si="12"/>
        <v>NON VERIFICATO</v>
      </c>
    </row>
    <row r="48" spans="1:24" ht="15.75" x14ac:dyDescent="0.25">
      <c r="A48" s="5" t="s">
        <v>111</v>
      </c>
      <c r="B48" s="5" t="s">
        <v>11</v>
      </c>
      <c r="C48" s="5" t="s">
        <v>96</v>
      </c>
      <c r="D48" s="5" t="s">
        <v>108</v>
      </c>
      <c r="E48" s="96">
        <v>-455.81600000000003</v>
      </c>
      <c r="F48" s="96">
        <v>157.2056</v>
      </c>
      <c r="G48" s="96">
        <v>13.887200000000002</v>
      </c>
      <c r="H48" s="96">
        <v>20.358879999999999</v>
      </c>
      <c r="I48" s="96">
        <v>20.602080000000001</v>
      </c>
      <c r="J48" s="96">
        <v>379.38528000000002</v>
      </c>
      <c r="K48" s="29">
        <f>VLOOKUP(B48,'Caratteristiche Maschi'!$A$4:$C$27,2,)</f>
        <v>0.8</v>
      </c>
      <c r="L48" s="30">
        <f>VLOOKUP(B48,'Caratteristiche Maschi'!$A$4:$C$27,3,)</f>
        <v>2.2200000000000002</v>
      </c>
      <c r="M48" s="22">
        <f>IF((E48/(K48*L48))&lt;=0,(IF(ABS((E48/(K48*L48)))&gt;'Caratteristiche Materiale'!$N$4*0.85,0,(E48/(K48*L48)))),0)</f>
        <v>-256.65315315315314</v>
      </c>
      <c r="N48" s="22">
        <f>((MAXA(K48:L48)^2*MINA(K48:L48))*ABS(M48)/2)*(1-ABS(M48)/(0.85*'Caratteristiche Materiale'!$N$4))</f>
        <v>244.0630383327732</v>
      </c>
      <c r="O48" s="17" t="str">
        <f t="shared" si="10"/>
        <v>NON VERIFICATO</v>
      </c>
      <c r="P48" s="20">
        <f>ABS(M48)/(0.85*'Caratteristiche Materiale'!$N$4)</f>
        <v>0.51761980467862811</v>
      </c>
      <c r="Q48" s="21">
        <f t="shared" si="6"/>
        <v>0.74906862744926106</v>
      </c>
      <c r="R48" s="22">
        <f>0.85*'Caratteristiche Materiale'!$N$4*MAX!P48*(MINA(MAX!K48:L48))^2*MAXA(MAX!K48:L48)*(0.5-MAX!P48/2)</f>
        <v>87.950644444242613</v>
      </c>
      <c r="S48" s="17" t="str">
        <f t="shared" si="11"/>
        <v>verificato</v>
      </c>
      <c r="T48" s="16">
        <f t="shared" si="7"/>
        <v>88.516666666666652</v>
      </c>
      <c r="U48" s="22">
        <f t="shared" si="8"/>
        <v>7.8193693693693689</v>
      </c>
      <c r="V48" s="36">
        <f>'Caratteristiche Materiale'!$N$5*(1+ABS(MAX!M48)/(1.5*'Caratteristiche Materiale'!$N$5))^0.5</f>
        <v>44.395576550116083</v>
      </c>
      <c r="W48" s="36">
        <f t="shared" si="9"/>
        <v>78.846543953006176</v>
      </c>
      <c r="X48" s="17" t="str">
        <f t="shared" si="12"/>
        <v>NON VERIFICATO</v>
      </c>
    </row>
    <row r="49" spans="1:24" ht="15.75" x14ac:dyDescent="0.25">
      <c r="A49" s="5" t="s">
        <v>111</v>
      </c>
      <c r="B49" s="5" t="s">
        <v>11</v>
      </c>
      <c r="C49" s="5" t="s">
        <v>97</v>
      </c>
      <c r="D49" s="5" t="s">
        <v>108</v>
      </c>
      <c r="E49" s="96">
        <v>-463.31600000000003</v>
      </c>
      <c r="F49" s="96">
        <v>111.0904</v>
      </c>
      <c r="G49" s="96">
        <v>18.496000000000002</v>
      </c>
      <c r="H49" s="96">
        <v>34.85904</v>
      </c>
      <c r="I49" s="96">
        <v>30.860000000000003</v>
      </c>
      <c r="J49" s="96">
        <v>259.56704000000002</v>
      </c>
      <c r="K49" s="29">
        <f>VLOOKUP(B49,'Caratteristiche Maschi'!$A$4:$C$27,2,)</f>
        <v>0.8</v>
      </c>
      <c r="L49" s="30">
        <f>VLOOKUP(B49,'Caratteristiche Maschi'!$A$4:$C$27,3,)</f>
        <v>2.2200000000000002</v>
      </c>
      <c r="M49" s="22">
        <f>IF((E49/(K49*L49))&lt;=0,(IF(ABS((E49/(K49*L49)))&gt;'Caratteristiche Materiale'!$N$4*0.85,0,(E49/(K49*L49)))),0)</f>
        <v>-260.87612612612611</v>
      </c>
      <c r="N49" s="22">
        <f>((MAXA(K49:L49)^2*MINA(K49:L49))*ABS(M49)/2)*(1-ABS(M49)/(0.85*'Caratteristiche Materiale'!$N$4))</f>
        <v>243.69876522352948</v>
      </c>
      <c r="O49" s="17" t="str">
        <f t="shared" si="10"/>
        <v>NON VERIFICATO</v>
      </c>
      <c r="P49" s="20">
        <f>ABS(M49)/(0.85*'Caratteristiche Materiale'!$N$4)</f>
        <v>0.52613672496025432</v>
      </c>
      <c r="Q49" s="21">
        <f t="shared" si="6"/>
        <v>0.74795061482505609</v>
      </c>
      <c r="R49" s="22">
        <f>0.85*'Caratteristiche Materiale'!$N$4*MAX!P49*(MINA(MAX!K49:L49))^2*MAXA(MAX!K49:L49)*(0.5-MAX!P49/2)</f>
        <v>87.819374855325947</v>
      </c>
      <c r="S49" s="17" t="str">
        <f t="shared" si="11"/>
        <v>verificato</v>
      </c>
      <c r="T49" s="16">
        <f t="shared" si="7"/>
        <v>62.550900900900892</v>
      </c>
      <c r="U49" s="22">
        <f t="shared" si="8"/>
        <v>10.414414414414415</v>
      </c>
      <c r="V49" s="36">
        <f>'Caratteristiche Materiale'!$N$5*(1+ABS(MAX!M49)/(1.5*'Caratteristiche Materiale'!$N$5))^0.5</f>
        <v>44.737752139177339</v>
      </c>
      <c r="W49" s="36">
        <f t="shared" si="9"/>
        <v>79.454247799178958</v>
      </c>
      <c r="X49" s="17" t="str">
        <f t="shared" si="12"/>
        <v>NON VERIFICATO</v>
      </c>
    </row>
    <row r="50" spans="1:24" ht="15.75" x14ac:dyDescent="0.25">
      <c r="A50" s="5" t="s">
        <v>111</v>
      </c>
      <c r="B50" s="5" t="s">
        <v>11</v>
      </c>
      <c r="C50" s="5" t="s">
        <v>98</v>
      </c>
      <c r="D50" s="5" t="s">
        <v>108</v>
      </c>
      <c r="E50" s="96">
        <v>-463.31600000000003</v>
      </c>
      <c r="F50" s="96">
        <v>111.0904</v>
      </c>
      <c r="G50" s="96">
        <v>18.496000000000002</v>
      </c>
      <c r="H50" s="96">
        <v>34.85904</v>
      </c>
      <c r="I50" s="96">
        <v>30.860000000000003</v>
      </c>
      <c r="J50" s="96">
        <v>259.56704000000002</v>
      </c>
      <c r="K50" s="29">
        <f>VLOOKUP(B50,'Caratteristiche Maschi'!$A$4:$C$27,2,)</f>
        <v>0.8</v>
      </c>
      <c r="L50" s="30">
        <f>VLOOKUP(B50,'Caratteristiche Maschi'!$A$4:$C$27,3,)</f>
        <v>2.2200000000000002</v>
      </c>
      <c r="M50" s="22">
        <f>IF((E50/(K50*L50))&lt;=0,(IF(ABS((E50/(K50*L50)))&gt;'Caratteristiche Materiale'!$N$4*0.85,0,(E50/(K50*L50)))),0)</f>
        <v>-260.87612612612611</v>
      </c>
      <c r="N50" s="22">
        <f>((MAXA(K50:L50)^2*MINA(K50:L50))*ABS(M50)/2)*(1-ABS(M50)/(0.85*'Caratteristiche Materiale'!$N$4))</f>
        <v>243.69876522352948</v>
      </c>
      <c r="O50" s="17" t="str">
        <f t="shared" si="10"/>
        <v>NON VERIFICATO</v>
      </c>
      <c r="P50" s="20">
        <f>ABS(M50)/(0.85*'Caratteristiche Materiale'!$N$4)</f>
        <v>0.52613672496025432</v>
      </c>
      <c r="Q50" s="21">
        <f t="shared" si="6"/>
        <v>0.74795061482505609</v>
      </c>
      <c r="R50" s="22">
        <f>0.85*'Caratteristiche Materiale'!$N$4*MAX!P50*(MINA(MAX!K50:L50))^2*MAXA(MAX!K50:L50)*(0.5-MAX!P50/2)</f>
        <v>87.819374855325947</v>
      </c>
      <c r="S50" s="17" t="str">
        <f t="shared" si="11"/>
        <v>verificato</v>
      </c>
      <c r="T50" s="16">
        <f t="shared" si="7"/>
        <v>62.550900900900892</v>
      </c>
      <c r="U50" s="22">
        <f t="shared" si="8"/>
        <v>10.414414414414415</v>
      </c>
      <c r="V50" s="36">
        <f>'Caratteristiche Materiale'!$N$5*(1+ABS(MAX!M50)/(1.5*'Caratteristiche Materiale'!$N$5))^0.5</f>
        <v>44.737752139177339</v>
      </c>
      <c r="W50" s="36">
        <f t="shared" si="9"/>
        <v>79.454247799178958</v>
      </c>
      <c r="X50" s="17" t="str">
        <f t="shared" si="12"/>
        <v>NON VERIFICATO</v>
      </c>
    </row>
    <row r="51" spans="1:24" ht="15.75" x14ac:dyDescent="0.25">
      <c r="A51" s="5" t="s">
        <v>111</v>
      </c>
      <c r="B51" s="5" t="s">
        <v>11</v>
      </c>
      <c r="C51" s="5" t="s">
        <v>99</v>
      </c>
      <c r="D51" s="5" t="s">
        <v>108</v>
      </c>
      <c r="E51" s="96">
        <v>-463.31600000000003</v>
      </c>
      <c r="F51" s="96">
        <v>111.0904</v>
      </c>
      <c r="G51" s="96">
        <v>18.496000000000002</v>
      </c>
      <c r="H51" s="96">
        <v>34.85904</v>
      </c>
      <c r="I51" s="96">
        <v>30.860000000000003</v>
      </c>
      <c r="J51" s="96">
        <v>259.56704000000002</v>
      </c>
      <c r="K51" s="29">
        <f>VLOOKUP(B51,'Caratteristiche Maschi'!$A$4:$C$27,2,)</f>
        <v>0.8</v>
      </c>
      <c r="L51" s="30">
        <f>VLOOKUP(B51,'Caratteristiche Maschi'!$A$4:$C$27,3,)</f>
        <v>2.2200000000000002</v>
      </c>
      <c r="M51" s="22">
        <f>IF((E51/(K51*L51))&lt;=0,(IF(ABS((E51/(K51*L51)))&gt;'Caratteristiche Materiale'!$N$4*0.85,0,(E51/(K51*L51)))),0)</f>
        <v>-260.87612612612611</v>
      </c>
      <c r="N51" s="22">
        <f>((MAXA(K51:L51)^2*MINA(K51:L51))*ABS(M51)/2)*(1-ABS(M51)/(0.85*'Caratteristiche Materiale'!$N$4))</f>
        <v>243.69876522352948</v>
      </c>
      <c r="O51" s="17" t="str">
        <f t="shared" si="10"/>
        <v>NON VERIFICATO</v>
      </c>
      <c r="P51" s="20">
        <f>ABS(M51)/(0.85*'Caratteristiche Materiale'!$N$4)</f>
        <v>0.52613672496025432</v>
      </c>
      <c r="Q51" s="21">
        <f t="shared" si="6"/>
        <v>0.74795061482505609</v>
      </c>
      <c r="R51" s="22">
        <f>0.85*'Caratteristiche Materiale'!$N$4*MAX!P51*(MINA(MAX!K51:L51))^2*MAXA(MAX!K51:L51)*(0.5-MAX!P51/2)</f>
        <v>87.819374855325947</v>
      </c>
      <c r="S51" s="17" t="str">
        <f t="shared" si="11"/>
        <v>verificato</v>
      </c>
      <c r="T51" s="16">
        <f t="shared" si="7"/>
        <v>62.550900900900892</v>
      </c>
      <c r="U51" s="22">
        <f t="shared" si="8"/>
        <v>10.414414414414415</v>
      </c>
      <c r="V51" s="36">
        <f>'Caratteristiche Materiale'!$N$5*(1+ABS(MAX!M51)/(1.5*'Caratteristiche Materiale'!$N$5))^0.5</f>
        <v>44.737752139177339</v>
      </c>
      <c r="W51" s="36">
        <f t="shared" si="9"/>
        <v>79.454247799178958</v>
      </c>
      <c r="X51" s="17" t="str">
        <f t="shared" si="12"/>
        <v>NON VERIFICATO</v>
      </c>
    </row>
    <row r="52" spans="1:24" ht="15.75" x14ac:dyDescent="0.25">
      <c r="A52" s="5" t="s">
        <v>111</v>
      </c>
      <c r="B52" s="5" t="s">
        <v>12</v>
      </c>
      <c r="C52" s="5" t="s">
        <v>92</v>
      </c>
      <c r="D52" s="5" t="s">
        <v>108</v>
      </c>
      <c r="E52" s="96">
        <v>-532.03039999999999</v>
      </c>
      <c r="F52" s="96">
        <v>189.55600000000001</v>
      </c>
      <c r="G52" s="96">
        <v>19.804000000000002</v>
      </c>
      <c r="H52" s="96">
        <v>30.743840000000002</v>
      </c>
      <c r="I52" s="96">
        <v>58.790080000000003</v>
      </c>
      <c r="J52" s="96">
        <v>508.93800000000005</v>
      </c>
      <c r="K52" s="29">
        <f>VLOOKUP(B52,'Caratteristiche Maschi'!$A$4:$C$27,2,)</f>
        <v>0.8</v>
      </c>
      <c r="L52" s="30">
        <f>VLOOKUP(B52,'Caratteristiche Maschi'!$A$4:$C$27,3,)</f>
        <v>2.85</v>
      </c>
      <c r="M52" s="22">
        <f>IF((E52/(K52*L52))&lt;=0,(IF(ABS((E52/(K52*L52)))&gt;'Caratteristiche Materiale'!$N$4*0.85,0,(E52/(K52*L52)))),0)</f>
        <v>-233.34666666666664</v>
      </c>
      <c r="N52" s="22">
        <f>((MAXA(K52:L52)^2*MINA(K52:L52))*ABS(M52)/2)*(1-ABS(M52)/(0.85*'Caratteristiche Materiale'!$N$4))</f>
        <v>401.34960589391602</v>
      </c>
      <c r="O52" s="17" t="str">
        <f t="shared" si="10"/>
        <v>NON VERIFICATO</v>
      </c>
      <c r="P52" s="20">
        <f>ABS(M52)/(0.85*'Caratteristiche Materiale'!$N$4)</f>
        <v>0.47061512605042005</v>
      </c>
      <c r="Q52" s="21">
        <f t="shared" si="6"/>
        <v>0.74740958754890174</v>
      </c>
      <c r="R52" s="22">
        <f>0.85*'Caratteristiche Materiale'!$N$4*MAX!P52*(MINA(MAX!K52:L52))^2*MAXA(MAX!K52:L52)*(0.5-MAX!P52/2)</f>
        <v>112.65953849653783</v>
      </c>
      <c r="S52" s="17" t="str">
        <f t="shared" si="11"/>
        <v>verificato</v>
      </c>
      <c r="T52" s="16">
        <f t="shared" si="7"/>
        <v>83.138596491228071</v>
      </c>
      <c r="U52" s="22">
        <f t="shared" si="8"/>
        <v>8.685964912280701</v>
      </c>
      <c r="V52" s="36">
        <f>'Caratteristiche Materiale'!$N$5*(1+ABS(MAX!M52)/(1.5*'Caratteristiche Materiale'!$N$5))^0.5</f>
        <v>42.457538701537949</v>
      </c>
      <c r="W52" s="36">
        <f t="shared" si="9"/>
        <v>96.803188239506525</v>
      </c>
      <c r="X52" s="17" t="str">
        <f t="shared" si="12"/>
        <v>NON VERIFICATO</v>
      </c>
    </row>
    <row r="53" spans="1:24" ht="15.75" x14ac:dyDescent="0.25">
      <c r="A53" s="5" t="s">
        <v>111</v>
      </c>
      <c r="B53" s="5" t="s">
        <v>12</v>
      </c>
      <c r="C53" s="5" t="s">
        <v>93</v>
      </c>
      <c r="D53" s="5" t="s">
        <v>108</v>
      </c>
      <c r="E53" s="96">
        <v>-546.16719999999998</v>
      </c>
      <c r="F53" s="96">
        <v>146.51759999999999</v>
      </c>
      <c r="G53" s="96">
        <v>26.9376</v>
      </c>
      <c r="H53" s="96">
        <v>58.626959999999997</v>
      </c>
      <c r="I53" s="96">
        <v>80.496960000000001</v>
      </c>
      <c r="J53" s="96">
        <v>369.31992000000002</v>
      </c>
      <c r="K53" s="29">
        <f>VLOOKUP(B53,'Caratteristiche Maschi'!$A$4:$C$27,2,)</f>
        <v>0.8</v>
      </c>
      <c r="L53" s="30">
        <f>VLOOKUP(B53,'Caratteristiche Maschi'!$A$4:$C$27,3,)</f>
        <v>2.85</v>
      </c>
      <c r="M53" s="22">
        <f>IF((E53/(K53*L53))&lt;=0,(IF(ABS((E53/(K53*L53)))&gt;'Caratteristiche Materiale'!$N$4*0.85,0,(E53/(K53*L53)))),0)</f>
        <v>-239.54701754385962</v>
      </c>
      <c r="N53" s="22">
        <f>((MAXA(K53:L53)^2*MINA(K53:L53))*ABS(M53)/2)*(1-ABS(M53)/(0.85*'Caratteristiche Materiale'!$N$4))</f>
        <v>402.2816082909581</v>
      </c>
      <c r="O53" s="17" t="str">
        <f t="shared" si="10"/>
        <v>verificato</v>
      </c>
      <c r="P53" s="20">
        <f>ABS(M53)/(0.85*'Caratteristiche Materiale'!$N$4)</f>
        <v>0.48312003538257398</v>
      </c>
      <c r="Q53" s="21">
        <f t="shared" si="6"/>
        <v>0.74914520038354337</v>
      </c>
      <c r="R53" s="22">
        <f>0.85*'Caratteristiche Materiale'!$N$4*MAX!P53*(MINA(MAX!K53:L53))^2*MAXA(MAX!K53:L53)*(0.5-MAX!P53/2)</f>
        <v>112.92115320447945</v>
      </c>
      <c r="S53" s="17" t="str">
        <f t="shared" si="11"/>
        <v>verificato</v>
      </c>
      <c r="T53" s="16">
        <f t="shared" si="7"/>
        <v>64.262105263157878</v>
      </c>
      <c r="U53" s="22">
        <f t="shared" si="8"/>
        <v>11.814736842105262</v>
      </c>
      <c r="V53" s="36">
        <f>'Caratteristiche Materiale'!$N$5*(1+ABS(MAX!M53)/(1.5*'Caratteristiche Materiale'!$N$5))^0.5</f>
        <v>42.98165776797623</v>
      </c>
      <c r="W53" s="36">
        <f t="shared" si="9"/>
        <v>97.998179710985823</v>
      </c>
      <c r="X53" s="17" t="str">
        <f t="shared" si="12"/>
        <v>NON VERIFICATO</v>
      </c>
    </row>
    <row r="54" spans="1:24" ht="15.75" x14ac:dyDescent="0.25">
      <c r="A54" s="5" t="s">
        <v>111</v>
      </c>
      <c r="B54" s="5" t="s">
        <v>12</v>
      </c>
      <c r="C54" s="5" t="s">
        <v>94</v>
      </c>
      <c r="D54" s="5" t="s">
        <v>108</v>
      </c>
      <c r="E54" s="96">
        <v>-532.03039999999999</v>
      </c>
      <c r="F54" s="96">
        <v>189.55600000000001</v>
      </c>
      <c r="G54" s="96">
        <v>19.804000000000002</v>
      </c>
      <c r="H54" s="96">
        <v>30.743840000000002</v>
      </c>
      <c r="I54" s="96">
        <v>58.790080000000003</v>
      </c>
      <c r="J54" s="96">
        <v>508.93800000000005</v>
      </c>
      <c r="K54" s="29">
        <f>VLOOKUP(B54,'Caratteristiche Maschi'!$A$4:$C$27,2,)</f>
        <v>0.8</v>
      </c>
      <c r="L54" s="30">
        <f>VLOOKUP(B54,'Caratteristiche Maschi'!$A$4:$C$27,3,)</f>
        <v>2.85</v>
      </c>
      <c r="M54" s="22">
        <f>IF((E54/(K54*L54))&lt;=0,(IF(ABS((E54/(K54*L54)))&gt;'Caratteristiche Materiale'!$N$4*0.85,0,(E54/(K54*L54)))),0)</f>
        <v>-233.34666666666664</v>
      </c>
      <c r="N54" s="22">
        <f>((MAXA(K54:L54)^2*MINA(K54:L54))*ABS(M54)/2)*(1-ABS(M54)/(0.85*'Caratteristiche Materiale'!$N$4))</f>
        <v>401.34960589391602</v>
      </c>
      <c r="O54" s="17" t="str">
        <f t="shared" si="10"/>
        <v>NON VERIFICATO</v>
      </c>
      <c r="P54" s="20">
        <f>ABS(M54)/(0.85*'Caratteristiche Materiale'!$N$4)</f>
        <v>0.47061512605042005</v>
      </c>
      <c r="Q54" s="21">
        <f t="shared" si="6"/>
        <v>0.74740958754890174</v>
      </c>
      <c r="R54" s="22">
        <f>0.85*'Caratteristiche Materiale'!$N$4*MAX!P54*(MINA(MAX!K54:L54))^2*MAXA(MAX!K54:L54)*(0.5-MAX!P54/2)</f>
        <v>112.65953849653783</v>
      </c>
      <c r="S54" s="17" t="str">
        <f t="shared" si="11"/>
        <v>verificato</v>
      </c>
      <c r="T54" s="16">
        <f t="shared" si="7"/>
        <v>83.138596491228071</v>
      </c>
      <c r="U54" s="22">
        <f t="shared" si="8"/>
        <v>8.685964912280701</v>
      </c>
      <c r="V54" s="36">
        <f>'Caratteristiche Materiale'!$N$5*(1+ABS(MAX!M54)/(1.5*'Caratteristiche Materiale'!$N$5))^0.5</f>
        <v>42.457538701537949</v>
      </c>
      <c r="W54" s="36">
        <f t="shared" si="9"/>
        <v>96.803188239506525</v>
      </c>
      <c r="X54" s="17" t="str">
        <f t="shared" si="12"/>
        <v>NON VERIFICATO</v>
      </c>
    </row>
    <row r="55" spans="1:24" ht="15.75" x14ac:dyDescent="0.25">
      <c r="A55" s="5" t="s">
        <v>111</v>
      </c>
      <c r="B55" s="5" t="s">
        <v>12</v>
      </c>
      <c r="C55" s="5" t="s">
        <v>95</v>
      </c>
      <c r="D55" s="5" t="s">
        <v>108</v>
      </c>
      <c r="E55" s="96">
        <v>-532.03039999999999</v>
      </c>
      <c r="F55" s="96">
        <v>189.55600000000001</v>
      </c>
      <c r="G55" s="96">
        <v>19.804000000000002</v>
      </c>
      <c r="H55" s="96">
        <v>30.743840000000002</v>
      </c>
      <c r="I55" s="96">
        <v>58.790080000000003</v>
      </c>
      <c r="J55" s="96">
        <v>508.93800000000005</v>
      </c>
      <c r="K55" s="29">
        <f>VLOOKUP(B55,'Caratteristiche Maschi'!$A$4:$C$27,2,)</f>
        <v>0.8</v>
      </c>
      <c r="L55" s="30">
        <f>VLOOKUP(B55,'Caratteristiche Maschi'!$A$4:$C$27,3,)</f>
        <v>2.85</v>
      </c>
      <c r="M55" s="22">
        <f>IF((E55/(K55*L55))&lt;=0,(IF(ABS((E55/(K55*L55)))&gt;'Caratteristiche Materiale'!$N$4*0.85,0,(E55/(K55*L55)))),0)</f>
        <v>-233.34666666666664</v>
      </c>
      <c r="N55" s="22">
        <f>((MAXA(K55:L55)^2*MINA(K55:L55))*ABS(M55)/2)*(1-ABS(M55)/(0.85*'Caratteristiche Materiale'!$N$4))</f>
        <v>401.34960589391602</v>
      </c>
      <c r="O55" s="17" t="str">
        <f t="shared" si="10"/>
        <v>NON VERIFICATO</v>
      </c>
      <c r="P55" s="20">
        <f>ABS(M55)/(0.85*'Caratteristiche Materiale'!$N$4)</f>
        <v>0.47061512605042005</v>
      </c>
      <c r="Q55" s="21">
        <f t="shared" si="6"/>
        <v>0.74740958754890174</v>
      </c>
      <c r="R55" s="22">
        <f>0.85*'Caratteristiche Materiale'!$N$4*MAX!P55*(MINA(MAX!K55:L55))^2*MAXA(MAX!K55:L55)*(0.5-MAX!P55/2)</f>
        <v>112.65953849653783</v>
      </c>
      <c r="S55" s="17" t="str">
        <f t="shared" si="11"/>
        <v>verificato</v>
      </c>
      <c r="T55" s="16">
        <f t="shared" si="7"/>
        <v>83.138596491228071</v>
      </c>
      <c r="U55" s="22">
        <f t="shared" si="8"/>
        <v>8.685964912280701</v>
      </c>
      <c r="V55" s="36">
        <f>'Caratteristiche Materiale'!$N$5*(1+ABS(MAX!M55)/(1.5*'Caratteristiche Materiale'!$N$5))^0.5</f>
        <v>42.457538701537949</v>
      </c>
      <c r="W55" s="36">
        <f t="shared" si="9"/>
        <v>96.803188239506525</v>
      </c>
      <c r="X55" s="17" t="str">
        <f t="shared" si="12"/>
        <v>NON VERIFICATO</v>
      </c>
    </row>
    <row r="56" spans="1:24" ht="15.75" x14ac:dyDescent="0.25">
      <c r="A56" s="5" t="s">
        <v>111</v>
      </c>
      <c r="B56" s="5" t="s">
        <v>12</v>
      </c>
      <c r="C56" s="5" t="s">
        <v>96</v>
      </c>
      <c r="D56" s="5" t="s">
        <v>108</v>
      </c>
      <c r="E56" s="96">
        <v>-532.03039999999999</v>
      </c>
      <c r="F56" s="96">
        <v>189.55600000000001</v>
      </c>
      <c r="G56" s="96">
        <v>19.804000000000002</v>
      </c>
      <c r="H56" s="96">
        <v>30.743840000000002</v>
      </c>
      <c r="I56" s="96">
        <v>58.790080000000003</v>
      </c>
      <c r="J56" s="96">
        <v>508.93800000000005</v>
      </c>
      <c r="K56" s="29">
        <f>VLOOKUP(B56,'Caratteristiche Maschi'!$A$4:$C$27,2,)</f>
        <v>0.8</v>
      </c>
      <c r="L56" s="30">
        <f>VLOOKUP(B56,'Caratteristiche Maschi'!$A$4:$C$27,3,)</f>
        <v>2.85</v>
      </c>
      <c r="M56" s="22">
        <f>IF((E56/(K56*L56))&lt;=0,(IF(ABS((E56/(K56*L56)))&gt;'Caratteristiche Materiale'!$N$4*0.85,0,(E56/(K56*L56)))),0)</f>
        <v>-233.34666666666664</v>
      </c>
      <c r="N56" s="22">
        <f>((MAXA(K56:L56)^2*MINA(K56:L56))*ABS(M56)/2)*(1-ABS(M56)/(0.85*'Caratteristiche Materiale'!$N$4))</f>
        <v>401.34960589391602</v>
      </c>
      <c r="O56" s="17" t="str">
        <f t="shared" si="10"/>
        <v>NON VERIFICATO</v>
      </c>
      <c r="P56" s="20">
        <f>ABS(M56)/(0.85*'Caratteristiche Materiale'!$N$4)</f>
        <v>0.47061512605042005</v>
      </c>
      <c r="Q56" s="21">
        <f t="shared" si="6"/>
        <v>0.74740958754890174</v>
      </c>
      <c r="R56" s="22">
        <f>0.85*'Caratteristiche Materiale'!$N$4*MAX!P56*(MINA(MAX!K56:L56))^2*MAXA(MAX!K56:L56)*(0.5-MAX!P56/2)</f>
        <v>112.65953849653783</v>
      </c>
      <c r="S56" s="17" t="str">
        <f t="shared" si="11"/>
        <v>verificato</v>
      </c>
      <c r="T56" s="16">
        <f t="shared" si="7"/>
        <v>83.138596491228071</v>
      </c>
      <c r="U56" s="22">
        <f t="shared" si="8"/>
        <v>8.685964912280701</v>
      </c>
      <c r="V56" s="36">
        <f>'Caratteristiche Materiale'!$N$5*(1+ABS(MAX!M56)/(1.5*'Caratteristiche Materiale'!$N$5))^0.5</f>
        <v>42.457538701537949</v>
      </c>
      <c r="W56" s="36">
        <f t="shared" si="9"/>
        <v>96.803188239506525</v>
      </c>
      <c r="X56" s="17" t="str">
        <f t="shared" si="12"/>
        <v>NON VERIFICATO</v>
      </c>
    </row>
    <row r="57" spans="1:24" ht="15.75" x14ac:dyDescent="0.25">
      <c r="A57" s="5" t="s">
        <v>111</v>
      </c>
      <c r="B57" s="5" t="s">
        <v>12</v>
      </c>
      <c r="C57" s="5" t="s">
        <v>97</v>
      </c>
      <c r="D57" s="5" t="s">
        <v>108</v>
      </c>
      <c r="E57" s="96">
        <v>-546.16719999999998</v>
      </c>
      <c r="F57" s="96">
        <v>146.51759999999999</v>
      </c>
      <c r="G57" s="96">
        <v>26.9376</v>
      </c>
      <c r="H57" s="96">
        <v>58.626959999999997</v>
      </c>
      <c r="I57" s="96">
        <v>80.496960000000001</v>
      </c>
      <c r="J57" s="96">
        <v>369.31992000000002</v>
      </c>
      <c r="K57" s="29">
        <f>VLOOKUP(B57,'Caratteristiche Maschi'!$A$4:$C$27,2,)</f>
        <v>0.8</v>
      </c>
      <c r="L57" s="30">
        <f>VLOOKUP(B57,'Caratteristiche Maschi'!$A$4:$C$27,3,)</f>
        <v>2.85</v>
      </c>
      <c r="M57" s="22">
        <f>IF((E57/(K57*L57))&lt;=0,(IF(ABS((E57/(K57*L57)))&gt;'Caratteristiche Materiale'!$N$4*0.85,0,(E57/(K57*L57)))),0)</f>
        <v>-239.54701754385962</v>
      </c>
      <c r="N57" s="22">
        <f>((MAXA(K57:L57)^2*MINA(K57:L57))*ABS(M57)/2)*(1-ABS(M57)/(0.85*'Caratteristiche Materiale'!$N$4))</f>
        <v>402.2816082909581</v>
      </c>
      <c r="O57" s="17" t="str">
        <f t="shared" si="10"/>
        <v>verificato</v>
      </c>
      <c r="P57" s="20">
        <f>ABS(M57)/(0.85*'Caratteristiche Materiale'!$N$4)</f>
        <v>0.48312003538257398</v>
      </c>
      <c r="Q57" s="21">
        <f t="shared" si="6"/>
        <v>0.74914520038354337</v>
      </c>
      <c r="R57" s="22">
        <f>0.85*'Caratteristiche Materiale'!$N$4*MAX!P57*(MINA(MAX!K57:L57))^2*MAXA(MAX!K57:L57)*(0.5-MAX!P57/2)</f>
        <v>112.92115320447945</v>
      </c>
      <c r="S57" s="17" t="str">
        <f t="shared" si="11"/>
        <v>verificato</v>
      </c>
      <c r="T57" s="16">
        <f t="shared" si="7"/>
        <v>64.262105263157878</v>
      </c>
      <c r="U57" s="22">
        <f t="shared" si="8"/>
        <v>11.814736842105262</v>
      </c>
      <c r="V57" s="36">
        <f>'Caratteristiche Materiale'!$N$5*(1+ABS(MAX!M57)/(1.5*'Caratteristiche Materiale'!$N$5))^0.5</f>
        <v>42.98165776797623</v>
      </c>
      <c r="W57" s="36">
        <f t="shared" si="9"/>
        <v>97.998179710985823</v>
      </c>
      <c r="X57" s="17" t="str">
        <f t="shared" si="12"/>
        <v>NON VERIFICATO</v>
      </c>
    </row>
    <row r="58" spans="1:24" ht="15.75" x14ac:dyDescent="0.25">
      <c r="A58" s="5" t="s">
        <v>111</v>
      </c>
      <c r="B58" s="5" t="s">
        <v>12</v>
      </c>
      <c r="C58" s="5" t="s">
        <v>98</v>
      </c>
      <c r="D58" s="5" t="s">
        <v>108</v>
      </c>
      <c r="E58" s="96">
        <v>-546.16719999999998</v>
      </c>
      <c r="F58" s="96">
        <v>146.51759999999999</v>
      </c>
      <c r="G58" s="96">
        <v>26.9376</v>
      </c>
      <c r="H58" s="96">
        <v>58.626959999999997</v>
      </c>
      <c r="I58" s="96">
        <v>80.496960000000001</v>
      </c>
      <c r="J58" s="96">
        <v>369.31992000000002</v>
      </c>
      <c r="K58" s="29">
        <f>VLOOKUP(B58,'Caratteristiche Maschi'!$A$4:$C$27,2,)</f>
        <v>0.8</v>
      </c>
      <c r="L58" s="30">
        <f>VLOOKUP(B58,'Caratteristiche Maschi'!$A$4:$C$27,3,)</f>
        <v>2.85</v>
      </c>
      <c r="M58" s="22">
        <f>IF((E58/(K58*L58))&lt;=0,(IF(ABS((E58/(K58*L58)))&gt;'Caratteristiche Materiale'!$N$4*0.85,0,(E58/(K58*L58)))),0)</f>
        <v>-239.54701754385962</v>
      </c>
      <c r="N58" s="22">
        <f>((MAXA(K58:L58)^2*MINA(K58:L58))*ABS(M58)/2)*(1-ABS(M58)/(0.85*'Caratteristiche Materiale'!$N$4))</f>
        <v>402.2816082909581</v>
      </c>
      <c r="O58" s="17" t="str">
        <f t="shared" si="10"/>
        <v>verificato</v>
      </c>
      <c r="P58" s="20">
        <f>ABS(M58)/(0.85*'Caratteristiche Materiale'!$N$4)</f>
        <v>0.48312003538257398</v>
      </c>
      <c r="Q58" s="21">
        <f t="shared" si="6"/>
        <v>0.74914520038354337</v>
      </c>
      <c r="R58" s="22">
        <f>0.85*'Caratteristiche Materiale'!$N$4*MAX!P58*(MINA(MAX!K58:L58))^2*MAXA(MAX!K58:L58)*(0.5-MAX!P58/2)</f>
        <v>112.92115320447945</v>
      </c>
      <c r="S58" s="17" t="str">
        <f t="shared" si="11"/>
        <v>verificato</v>
      </c>
      <c r="T58" s="16">
        <f t="shared" si="7"/>
        <v>64.262105263157878</v>
      </c>
      <c r="U58" s="22">
        <f t="shared" si="8"/>
        <v>11.814736842105262</v>
      </c>
      <c r="V58" s="36">
        <f>'Caratteristiche Materiale'!$N$5*(1+ABS(MAX!M58)/(1.5*'Caratteristiche Materiale'!$N$5))^0.5</f>
        <v>42.98165776797623</v>
      </c>
      <c r="W58" s="36">
        <f t="shared" si="9"/>
        <v>97.998179710985823</v>
      </c>
      <c r="X58" s="17" t="str">
        <f t="shared" si="12"/>
        <v>NON VERIFICATO</v>
      </c>
    </row>
    <row r="59" spans="1:24" ht="15.75" x14ac:dyDescent="0.25">
      <c r="A59" s="5" t="s">
        <v>111</v>
      </c>
      <c r="B59" s="5" t="s">
        <v>12</v>
      </c>
      <c r="C59" s="5" t="s">
        <v>99</v>
      </c>
      <c r="D59" s="5" t="s">
        <v>108</v>
      </c>
      <c r="E59" s="96">
        <v>-546.16719999999998</v>
      </c>
      <c r="F59" s="96">
        <v>146.51759999999999</v>
      </c>
      <c r="G59" s="96">
        <v>26.9376</v>
      </c>
      <c r="H59" s="96">
        <v>58.626959999999997</v>
      </c>
      <c r="I59" s="96">
        <v>80.496960000000001</v>
      </c>
      <c r="J59" s="96">
        <v>369.31992000000002</v>
      </c>
      <c r="K59" s="29">
        <f>VLOOKUP(B59,'Caratteristiche Maschi'!$A$4:$C$27,2,)</f>
        <v>0.8</v>
      </c>
      <c r="L59" s="30">
        <f>VLOOKUP(B59,'Caratteristiche Maschi'!$A$4:$C$27,3,)</f>
        <v>2.85</v>
      </c>
      <c r="M59" s="22">
        <f>IF((E59/(K59*L59))&lt;=0,(IF(ABS((E59/(K59*L59)))&gt;'Caratteristiche Materiale'!$N$4*0.85,0,(E59/(K59*L59)))),0)</f>
        <v>-239.54701754385962</v>
      </c>
      <c r="N59" s="22">
        <f>((MAXA(K59:L59)^2*MINA(K59:L59))*ABS(M59)/2)*(1-ABS(M59)/(0.85*'Caratteristiche Materiale'!$N$4))</f>
        <v>402.2816082909581</v>
      </c>
      <c r="O59" s="17" t="str">
        <f t="shared" si="10"/>
        <v>verificato</v>
      </c>
      <c r="P59" s="20">
        <f>ABS(M59)/(0.85*'Caratteristiche Materiale'!$N$4)</f>
        <v>0.48312003538257398</v>
      </c>
      <c r="Q59" s="21">
        <f t="shared" si="6"/>
        <v>0.74914520038354337</v>
      </c>
      <c r="R59" s="22">
        <f>0.85*'Caratteristiche Materiale'!$N$4*MAX!P59*(MINA(MAX!K59:L59))^2*MAXA(MAX!K59:L59)*(0.5-MAX!P59/2)</f>
        <v>112.92115320447945</v>
      </c>
      <c r="S59" s="17" t="str">
        <f t="shared" si="11"/>
        <v>verificato</v>
      </c>
      <c r="T59" s="16">
        <f t="shared" si="7"/>
        <v>64.262105263157878</v>
      </c>
      <c r="U59" s="22">
        <f t="shared" si="8"/>
        <v>11.814736842105262</v>
      </c>
      <c r="V59" s="36">
        <f>'Caratteristiche Materiale'!$N$5*(1+ABS(MAX!M59)/(1.5*'Caratteristiche Materiale'!$N$5))^0.5</f>
        <v>42.98165776797623</v>
      </c>
      <c r="W59" s="36">
        <f t="shared" si="9"/>
        <v>97.998179710985823</v>
      </c>
      <c r="X59" s="17" t="str">
        <f t="shared" si="12"/>
        <v>NON VERIFICATO</v>
      </c>
    </row>
    <row r="60" spans="1:24" ht="15.75" x14ac:dyDescent="0.25">
      <c r="A60" s="5" t="s">
        <v>111</v>
      </c>
      <c r="B60" s="5" t="s">
        <v>13</v>
      </c>
      <c r="C60" s="5" t="s">
        <v>92</v>
      </c>
      <c r="D60" s="5" t="s">
        <v>108</v>
      </c>
      <c r="E60" s="96">
        <v>-163.42080000000001</v>
      </c>
      <c r="F60" s="96">
        <v>27.573599999999999</v>
      </c>
      <c r="G60" s="96">
        <v>-0.72160000000000002</v>
      </c>
      <c r="H60" s="96">
        <v>12.116960000000001</v>
      </c>
      <c r="I60" s="96">
        <v>5.4863999999999997</v>
      </c>
      <c r="J60" s="96">
        <v>26.866320000000002</v>
      </c>
      <c r="K60" s="29">
        <f>VLOOKUP(B60,'Caratteristiche Maschi'!$A$4:$C$27,2,)</f>
        <v>0.8</v>
      </c>
      <c r="L60" s="30">
        <f>VLOOKUP(B60,'Caratteristiche Maschi'!$A$4:$C$27,3,)</f>
        <v>1.26</v>
      </c>
      <c r="M60" s="22">
        <f>IF((E60/(K60*L60))&lt;=0,(IF(ABS((E60/(K60*L60)))&gt;'Caratteristiche Materiale'!$N$4*0.85,0,(E60/(K60*L60)))),0)</f>
        <v>-162.12380952380954</v>
      </c>
      <c r="N60" s="22">
        <f>((MAXA(K60:L60)^2*MINA(K60:L60))*ABS(M60)/2)*(1-ABS(M60)/(0.85*'Caratteristiche Materiale'!$N$4))</f>
        <v>69.291627689949593</v>
      </c>
      <c r="O60" s="17" t="str">
        <f t="shared" si="10"/>
        <v>verificato</v>
      </c>
      <c r="P60" s="20">
        <f>ABS(M60)/(0.85*'Caratteristiche Materiale'!$N$4)</f>
        <v>0.32697238895558223</v>
      </c>
      <c r="Q60" s="21">
        <f t="shared" si="6"/>
        <v>0.66018433744878502</v>
      </c>
      <c r="R60" s="22">
        <f>0.85*'Caratteristiche Materiale'!$N$4*MAX!P60*(MINA(MAX!K60:L60))^2*MAXA(MAX!K60:L60)*(0.5-MAX!P60/2)</f>
        <v>43.994684247587053</v>
      </c>
      <c r="S60" s="17" t="str">
        <f t="shared" si="11"/>
        <v>verificato</v>
      </c>
      <c r="T60" s="16">
        <f t="shared" si="7"/>
        <v>27.354761904761904</v>
      </c>
      <c r="U60" s="22">
        <f t="shared" si="8"/>
        <v>0.71587301587301588</v>
      </c>
      <c r="V60" s="36">
        <f>'Caratteristiche Materiale'!$N$5*(1+ABS(MAX!M60)/(1.5*'Caratteristiche Materiale'!$N$5))^0.5</f>
        <v>35.892273416506946</v>
      </c>
      <c r="W60" s="36">
        <f t="shared" si="9"/>
        <v>36.179411603839</v>
      </c>
      <c r="X60" s="17" t="str">
        <f t="shared" si="12"/>
        <v>verificato</v>
      </c>
    </row>
    <row r="61" spans="1:24" ht="15.75" x14ac:dyDescent="0.25">
      <c r="A61" s="5" t="s">
        <v>111</v>
      </c>
      <c r="B61" s="5" t="s">
        <v>13</v>
      </c>
      <c r="C61" s="5" t="s">
        <v>93</v>
      </c>
      <c r="D61" s="5" t="s">
        <v>108</v>
      </c>
      <c r="E61" s="96">
        <v>-83.9024</v>
      </c>
      <c r="F61" s="96">
        <v>21.125600000000002</v>
      </c>
      <c r="G61" s="96">
        <v>-7.8400000000000011E-2</v>
      </c>
      <c r="H61" s="96">
        <v>12.024880000000001</v>
      </c>
      <c r="I61" s="96">
        <v>5.3478400000000006</v>
      </c>
      <c r="J61" s="96">
        <v>19.07696</v>
      </c>
      <c r="K61" s="29">
        <f>VLOOKUP(B61,'Caratteristiche Maschi'!$A$4:$C$27,2,)</f>
        <v>0.8</v>
      </c>
      <c r="L61" s="30">
        <f>VLOOKUP(B61,'Caratteristiche Maschi'!$A$4:$C$27,3,)</f>
        <v>1.26</v>
      </c>
      <c r="M61" s="22">
        <f>IF((E61/(K61*L61))&lt;=0,(IF(ABS((E61/(K61*L61)))&gt;'Caratteristiche Materiale'!$N$4*0.85,0,(E61/(K61*L61)))),0)</f>
        <v>-83.236507936507934</v>
      </c>
      <c r="N61" s="22">
        <f>((MAXA(K61:L61)^2*MINA(K61:L61))*ABS(M61)/2)*(1-ABS(M61)/(0.85*'Caratteristiche Materiale'!$N$4))</f>
        <v>43.9850505809748</v>
      </c>
      <c r="O61" s="17" t="str">
        <f t="shared" si="10"/>
        <v>verificato</v>
      </c>
      <c r="P61" s="20">
        <f>ABS(M61)/(0.85*'Caratteristiche Materiale'!$N$4)</f>
        <v>0.16787194877951178</v>
      </c>
      <c r="Q61" s="21">
        <f t="shared" si="6"/>
        <v>0.41907287277744232</v>
      </c>
      <c r="R61" s="22">
        <f>0.85*'Caratteristiche Materiale'!$N$4*MAX!P61*(MINA(MAX!K61:L61))^2*MAXA(MAX!K61:L61)*(0.5-MAX!P61/2)</f>
        <v>27.927016241888765</v>
      </c>
      <c r="S61" s="17" t="str">
        <f t="shared" si="11"/>
        <v>verificato</v>
      </c>
      <c r="T61" s="16">
        <f t="shared" si="7"/>
        <v>20.957936507936509</v>
      </c>
      <c r="U61" s="22">
        <f t="shared" si="8"/>
        <v>7.7777777777777793E-2</v>
      </c>
      <c r="V61" s="36">
        <f>'Caratteristiche Materiale'!$N$5*(1+ABS(MAX!M61)/(1.5*'Caratteristiche Materiale'!$N$5))^0.5</f>
        <v>26.805105268033088</v>
      </c>
      <c r="W61" s="36">
        <f t="shared" si="9"/>
        <v>27.019546110177355</v>
      </c>
      <c r="X61" s="17" t="str">
        <f t="shared" si="12"/>
        <v>verificato</v>
      </c>
    </row>
    <row r="62" spans="1:24" ht="15.75" x14ac:dyDescent="0.25">
      <c r="A62" s="5" t="s">
        <v>111</v>
      </c>
      <c r="B62" s="5" t="s">
        <v>13</v>
      </c>
      <c r="C62" s="5" t="s">
        <v>94</v>
      </c>
      <c r="D62" s="5" t="s">
        <v>108</v>
      </c>
      <c r="E62" s="96">
        <v>-163.42080000000001</v>
      </c>
      <c r="F62" s="96">
        <v>27.573599999999999</v>
      </c>
      <c r="G62" s="96">
        <v>-0.72160000000000002</v>
      </c>
      <c r="H62" s="96">
        <v>12.116960000000001</v>
      </c>
      <c r="I62" s="96">
        <v>5.4863999999999997</v>
      </c>
      <c r="J62" s="96">
        <v>26.866320000000002</v>
      </c>
      <c r="K62" s="29">
        <f>VLOOKUP(B62,'Caratteristiche Maschi'!$A$4:$C$27,2,)</f>
        <v>0.8</v>
      </c>
      <c r="L62" s="30">
        <f>VLOOKUP(B62,'Caratteristiche Maschi'!$A$4:$C$27,3,)</f>
        <v>1.26</v>
      </c>
      <c r="M62" s="22">
        <f>IF((E62/(K62*L62))&lt;=0,(IF(ABS((E62/(K62*L62)))&gt;'Caratteristiche Materiale'!$N$4*0.85,0,(E62/(K62*L62)))),0)</f>
        <v>-162.12380952380954</v>
      </c>
      <c r="N62" s="22">
        <f>((MAXA(K62:L62)^2*MINA(K62:L62))*ABS(M62)/2)*(1-ABS(M62)/(0.85*'Caratteristiche Materiale'!$N$4))</f>
        <v>69.291627689949593</v>
      </c>
      <c r="O62" s="17" t="str">
        <f t="shared" si="10"/>
        <v>verificato</v>
      </c>
      <c r="P62" s="20">
        <f>ABS(M62)/(0.85*'Caratteristiche Materiale'!$N$4)</f>
        <v>0.32697238895558223</v>
      </c>
      <c r="Q62" s="21">
        <f t="shared" si="6"/>
        <v>0.66018433744878502</v>
      </c>
      <c r="R62" s="22">
        <f>0.85*'Caratteristiche Materiale'!$N$4*MAX!P62*(MINA(MAX!K62:L62))^2*MAXA(MAX!K62:L62)*(0.5-MAX!P62/2)</f>
        <v>43.994684247587053</v>
      </c>
      <c r="S62" s="17" t="str">
        <f t="shared" si="11"/>
        <v>verificato</v>
      </c>
      <c r="T62" s="16">
        <f t="shared" si="7"/>
        <v>27.354761904761904</v>
      </c>
      <c r="U62" s="22">
        <f t="shared" si="8"/>
        <v>0.71587301587301588</v>
      </c>
      <c r="V62" s="36">
        <f>'Caratteristiche Materiale'!$N$5*(1+ABS(MAX!M62)/(1.5*'Caratteristiche Materiale'!$N$5))^0.5</f>
        <v>35.892273416506946</v>
      </c>
      <c r="W62" s="36">
        <f t="shared" si="9"/>
        <v>36.179411603839</v>
      </c>
      <c r="X62" s="17" t="str">
        <f t="shared" si="12"/>
        <v>verificato</v>
      </c>
    </row>
    <row r="63" spans="1:24" ht="15.75" x14ac:dyDescent="0.25">
      <c r="A63" s="5" t="s">
        <v>111</v>
      </c>
      <c r="B63" s="5" t="s">
        <v>13</v>
      </c>
      <c r="C63" s="5" t="s">
        <v>95</v>
      </c>
      <c r="D63" s="5" t="s">
        <v>108</v>
      </c>
      <c r="E63" s="96">
        <v>-163.42080000000001</v>
      </c>
      <c r="F63" s="96">
        <v>27.573599999999999</v>
      </c>
      <c r="G63" s="96">
        <v>-0.72160000000000002</v>
      </c>
      <c r="H63" s="96">
        <v>12.116960000000001</v>
      </c>
      <c r="I63" s="96">
        <v>5.4863999999999997</v>
      </c>
      <c r="J63" s="96">
        <v>26.866320000000002</v>
      </c>
      <c r="K63" s="29">
        <f>VLOOKUP(B63,'Caratteristiche Maschi'!$A$4:$C$27,2,)</f>
        <v>0.8</v>
      </c>
      <c r="L63" s="30">
        <f>VLOOKUP(B63,'Caratteristiche Maschi'!$A$4:$C$27,3,)</f>
        <v>1.26</v>
      </c>
      <c r="M63" s="22">
        <f>IF((E63/(K63*L63))&lt;=0,(IF(ABS((E63/(K63*L63)))&gt;'Caratteristiche Materiale'!$N$4*0.85,0,(E63/(K63*L63)))),0)</f>
        <v>-162.12380952380954</v>
      </c>
      <c r="N63" s="22">
        <f>((MAXA(K63:L63)^2*MINA(K63:L63))*ABS(M63)/2)*(1-ABS(M63)/(0.85*'Caratteristiche Materiale'!$N$4))</f>
        <v>69.291627689949593</v>
      </c>
      <c r="O63" s="17" t="str">
        <f t="shared" si="10"/>
        <v>verificato</v>
      </c>
      <c r="P63" s="20">
        <f>ABS(M63)/(0.85*'Caratteristiche Materiale'!$N$4)</f>
        <v>0.32697238895558223</v>
      </c>
      <c r="Q63" s="21">
        <f t="shared" si="6"/>
        <v>0.66018433744878502</v>
      </c>
      <c r="R63" s="22">
        <f>0.85*'Caratteristiche Materiale'!$N$4*MAX!P63*(MINA(MAX!K63:L63))^2*MAXA(MAX!K63:L63)*(0.5-MAX!P63/2)</f>
        <v>43.994684247587053</v>
      </c>
      <c r="S63" s="17" t="str">
        <f t="shared" si="11"/>
        <v>verificato</v>
      </c>
      <c r="T63" s="16">
        <f t="shared" si="7"/>
        <v>27.354761904761904</v>
      </c>
      <c r="U63" s="22">
        <f t="shared" si="8"/>
        <v>0.71587301587301588</v>
      </c>
      <c r="V63" s="36">
        <f>'Caratteristiche Materiale'!$N$5*(1+ABS(MAX!M63)/(1.5*'Caratteristiche Materiale'!$N$5))^0.5</f>
        <v>35.892273416506946</v>
      </c>
      <c r="W63" s="36">
        <f t="shared" si="9"/>
        <v>36.179411603839</v>
      </c>
      <c r="X63" s="17" t="str">
        <f t="shared" si="12"/>
        <v>verificato</v>
      </c>
    </row>
    <row r="64" spans="1:24" ht="15.75" x14ac:dyDescent="0.25">
      <c r="A64" s="5" t="s">
        <v>111</v>
      </c>
      <c r="B64" s="5" t="s">
        <v>13</v>
      </c>
      <c r="C64" s="5" t="s">
        <v>96</v>
      </c>
      <c r="D64" s="5" t="s">
        <v>108</v>
      </c>
      <c r="E64" s="96">
        <v>-163.42080000000001</v>
      </c>
      <c r="F64" s="96">
        <v>27.573599999999999</v>
      </c>
      <c r="G64" s="96">
        <v>-0.72160000000000002</v>
      </c>
      <c r="H64" s="96">
        <v>12.116960000000001</v>
      </c>
      <c r="I64" s="96">
        <v>5.4863999999999997</v>
      </c>
      <c r="J64" s="96">
        <v>26.866320000000002</v>
      </c>
      <c r="K64" s="29">
        <f>VLOOKUP(B64,'Caratteristiche Maschi'!$A$4:$C$27,2,)</f>
        <v>0.8</v>
      </c>
      <c r="L64" s="30">
        <f>VLOOKUP(B64,'Caratteristiche Maschi'!$A$4:$C$27,3,)</f>
        <v>1.26</v>
      </c>
      <c r="M64" s="22">
        <f>IF((E64/(K64*L64))&lt;=0,(IF(ABS((E64/(K64*L64)))&gt;'Caratteristiche Materiale'!$N$4*0.85,0,(E64/(K64*L64)))),0)</f>
        <v>-162.12380952380954</v>
      </c>
      <c r="N64" s="22">
        <f>((MAXA(K64:L64)^2*MINA(K64:L64))*ABS(M64)/2)*(1-ABS(M64)/(0.85*'Caratteristiche Materiale'!$N$4))</f>
        <v>69.291627689949593</v>
      </c>
      <c r="O64" s="17" t="str">
        <f t="shared" si="10"/>
        <v>verificato</v>
      </c>
      <c r="P64" s="20">
        <f>ABS(M64)/(0.85*'Caratteristiche Materiale'!$N$4)</f>
        <v>0.32697238895558223</v>
      </c>
      <c r="Q64" s="21">
        <f t="shared" si="6"/>
        <v>0.66018433744878502</v>
      </c>
      <c r="R64" s="22">
        <f>0.85*'Caratteristiche Materiale'!$N$4*MAX!P64*(MINA(MAX!K64:L64))^2*MAXA(MAX!K64:L64)*(0.5-MAX!P64/2)</f>
        <v>43.994684247587053</v>
      </c>
      <c r="S64" s="17" t="str">
        <f t="shared" si="11"/>
        <v>verificato</v>
      </c>
      <c r="T64" s="16">
        <f t="shared" si="7"/>
        <v>27.354761904761904</v>
      </c>
      <c r="U64" s="22">
        <f t="shared" si="8"/>
        <v>0.71587301587301588</v>
      </c>
      <c r="V64" s="36">
        <f>'Caratteristiche Materiale'!$N$5*(1+ABS(MAX!M64)/(1.5*'Caratteristiche Materiale'!$N$5))^0.5</f>
        <v>35.892273416506946</v>
      </c>
      <c r="W64" s="36">
        <f t="shared" si="9"/>
        <v>36.179411603839</v>
      </c>
      <c r="X64" s="17" t="str">
        <f t="shared" si="12"/>
        <v>verificato</v>
      </c>
    </row>
    <row r="65" spans="1:24" ht="15.75" x14ac:dyDescent="0.25">
      <c r="A65" s="5" t="s">
        <v>111</v>
      </c>
      <c r="B65" s="5" t="s">
        <v>13</v>
      </c>
      <c r="C65" s="5" t="s">
        <v>97</v>
      </c>
      <c r="D65" s="5" t="s">
        <v>108</v>
      </c>
      <c r="E65" s="96">
        <v>-83.9024</v>
      </c>
      <c r="F65" s="96">
        <v>21.125600000000002</v>
      </c>
      <c r="G65" s="96">
        <v>-7.8400000000000011E-2</v>
      </c>
      <c r="H65" s="96">
        <v>12.024880000000001</v>
      </c>
      <c r="I65" s="96">
        <v>5.3478400000000006</v>
      </c>
      <c r="J65" s="96">
        <v>19.07696</v>
      </c>
      <c r="K65" s="29">
        <f>VLOOKUP(B65,'Caratteristiche Maschi'!$A$4:$C$27,2,)</f>
        <v>0.8</v>
      </c>
      <c r="L65" s="30">
        <f>VLOOKUP(B65,'Caratteristiche Maschi'!$A$4:$C$27,3,)</f>
        <v>1.26</v>
      </c>
      <c r="M65" s="22">
        <f>IF((E65/(K65*L65))&lt;=0,(IF(ABS((E65/(K65*L65)))&gt;'Caratteristiche Materiale'!$N$4*0.85,0,(E65/(K65*L65)))),0)</f>
        <v>-83.236507936507934</v>
      </c>
      <c r="N65" s="22">
        <f>((MAXA(K65:L65)^2*MINA(K65:L65))*ABS(M65)/2)*(1-ABS(M65)/(0.85*'Caratteristiche Materiale'!$N$4))</f>
        <v>43.9850505809748</v>
      </c>
      <c r="O65" s="17" t="str">
        <f t="shared" si="10"/>
        <v>verificato</v>
      </c>
      <c r="P65" s="20">
        <f>ABS(M65)/(0.85*'Caratteristiche Materiale'!$N$4)</f>
        <v>0.16787194877951178</v>
      </c>
      <c r="Q65" s="21">
        <f t="shared" si="6"/>
        <v>0.41907287277744232</v>
      </c>
      <c r="R65" s="22">
        <f>0.85*'Caratteristiche Materiale'!$N$4*MAX!P65*(MINA(MAX!K65:L65))^2*MAXA(MAX!K65:L65)*(0.5-MAX!P65/2)</f>
        <v>27.927016241888765</v>
      </c>
      <c r="S65" s="17" t="str">
        <f t="shared" si="11"/>
        <v>verificato</v>
      </c>
      <c r="T65" s="16">
        <f t="shared" si="7"/>
        <v>20.957936507936509</v>
      </c>
      <c r="U65" s="22">
        <f t="shared" si="8"/>
        <v>7.7777777777777793E-2</v>
      </c>
      <c r="V65" s="36">
        <f>'Caratteristiche Materiale'!$N$5*(1+ABS(MAX!M65)/(1.5*'Caratteristiche Materiale'!$N$5))^0.5</f>
        <v>26.805105268033088</v>
      </c>
      <c r="W65" s="36">
        <f t="shared" si="9"/>
        <v>27.019546110177355</v>
      </c>
      <c r="X65" s="17" t="str">
        <f t="shared" si="12"/>
        <v>verificato</v>
      </c>
    </row>
    <row r="66" spans="1:24" ht="15.75" x14ac:dyDescent="0.25">
      <c r="A66" s="5" t="s">
        <v>111</v>
      </c>
      <c r="B66" s="5" t="s">
        <v>13</v>
      </c>
      <c r="C66" s="5" t="s">
        <v>98</v>
      </c>
      <c r="D66" s="5" t="s">
        <v>108</v>
      </c>
      <c r="E66" s="96">
        <v>-83.9024</v>
      </c>
      <c r="F66" s="96">
        <v>21.125600000000002</v>
      </c>
      <c r="G66" s="96">
        <v>-7.8400000000000011E-2</v>
      </c>
      <c r="H66" s="96">
        <v>12.024880000000001</v>
      </c>
      <c r="I66" s="96">
        <v>5.3478400000000006</v>
      </c>
      <c r="J66" s="96">
        <v>19.07696</v>
      </c>
      <c r="K66" s="29">
        <f>VLOOKUP(B66,'Caratteristiche Maschi'!$A$4:$C$27,2,)</f>
        <v>0.8</v>
      </c>
      <c r="L66" s="30">
        <f>VLOOKUP(B66,'Caratteristiche Maschi'!$A$4:$C$27,3,)</f>
        <v>1.26</v>
      </c>
      <c r="M66" s="22">
        <f>IF((E66/(K66*L66))&lt;=0,(IF(ABS((E66/(K66*L66)))&gt;'Caratteristiche Materiale'!$N$4*0.85,0,(E66/(K66*L66)))),0)</f>
        <v>-83.236507936507934</v>
      </c>
      <c r="N66" s="22">
        <f>((MAXA(K66:L66)^2*MINA(K66:L66))*ABS(M66)/2)*(1-ABS(M66)/(0.85*'Caratteristiche Materiale'!$N$4))</f>
        <v>43.9850505809748</v>
      </c>
      <c r="O66" s="17" t="str">
        <f t="shared" si="10"/>
        <v>verificato</v>
      </c>
      <c r="P66" s="20">
        <f>ABS(M66)/(0.85*'Caratteristiche Materiale'!$N$4)</f>
        <v>0.16787194877951178</v>
      </c>
      <c r="Q66" s="21">
        <f t="shared" si="6"/>
        <v>0.41907287277744232</v>
      </c>
      <c r="R66" s="22">
        <f>0.85*'Caratteristiche Materiale'!$N$4*MAX!P66*(MINA(MAX!K66:L66))^2*MAXA(MAX!K66:L66)*(0.5-MAX!P66/2)</f>
        <v>27.927016241888765</v>
      </c>
      <c r="S66" s="17" t="str">
        <f t="shared" si="11"/>
        <v>verificato</v>
      </c>
      <c r="T66" s="16">
        <f t="shared" si="7"/>
        <v>20.957936507936509</v>
      </c>
      <c r="U66" s="22">
        <f t="shared" si="8"/>
        <v>7.7777777777777793E-2</v>
      </c>
      <c r="V66" s="36">
        <f>'Caratteristiche Materiale'!$N$5*(1+ABS(MAX!M66)/(1.5*'Caratteristiche Materiale'!$N$5))^0.5</f>
        <v>26.805105268033088</v>
      </c>
      <c r="W66" s="36">
        <f t="shared" si="9"/>
        <v>27.019546110177355</v>
      </c>
      <c r="X66" s="17" t="str">
        <f t="shared" si="12"/>
        <v>verificato</v>
      </c>
    </row>
    <row r="67" spans="1:24" ht="15.75" x14ac:dyDescent="0.25">
      <c r="A67" s="5" t="s">
        <v>111</v>
      </c>
      <c r="B67" s="5" t="s">
        <v>13</v>
      </c>
      <c r="C67" s="5" t="s">
        <v>99</v>
      </c>
      <c r="D67" s="5" t="s">
        <v>108</v>
      </c>
      <c r="E67" s="96">
        <v>-83.9024</v>
      </c>
      <c r="F67" s="96">
        <v>21.125600000000002</v>
      </c>
      <c r="G67" s="96">
        <v>-7.8400000000000011E-2</v>
      </c>
      <c r="H67" s="96">
        <v>12.024880000000001</v>
      </c>
      <c r="I67" s="96">
        <v>5.3478400000000006</v>
      </c>
      <c r="J67" s="96">
        <v>19.07696</v>
      </c>
      <c r="K67" s="29">
        <f>VLOOKUP(B67,'Caratteristiche Maschi'!$A$4:$C$27,2,)</f>
        <v>0.8</v>
      </c>
      <c r="L67" s="30">
        <f>VLOOKUP(B67,'Caratteristiche Maschi'!$A$4:$C$27,3,)</f>
        <v>1.26</v>
      </c>
      <c r="M67" s="22">
        <f>IF((E67/(K67*L67))&lt;=0,(IF(ABS((E67/(K67*L67)))&gt;'Caratteristiche Materiale'!$N$4*0.85,0,(E67/(K67*L67)))),0)</f>
        <v>-83.236507936507934</v>
      </c>
      <c r="N67" s="22">
        <f>((MAXA(K67:L67)^2*MINA(K67:L67))*ABS(M67)/2)*(1-ABS(M67)/(0.85*'Caratteristiche Materiale'!$N$4))</f>
        <v>43.9850505809748</v>
      </c>
      <c r="O67" s="17" t="str">
        <f t="shared" si="10"/>
        <v>verificato</v>
      </c>
      <c r="P67" s="20">
        <f>ABS(M67)/(0.85*'Caratteristiche Materiale'!$N$4)</f>
        <v>0.16787194877951178</v>
      </c>
      <c r="Q67" s="21">
        <f t="shared" si="6"/>
        <v>0.41907287277744232</v>
      </c>
      <c r="R67" s="22">
        <f>0.85*'Caratteristiche Materiale'!$N$4*MAX!P67*(MINA(MAX!K67:L67))^2*MAXA(MAX!K67:L67)*(0.5-MAX!P67/2)</f>
        <v>27.927016241888765</v>
      </c>
      <c r="S67" s="17" t="str">
        <f t="shared" si="11"/>
        <v>verificato</v>
      </c>
      <c r="T67" s="16">
        <f t="shared" si="7"/>
        <v>20.957936507936509</v>
      </c>
      <c r="U67" s="22">
        <f t="shared" si="8"/>
        <v>7.7777777777777793E-2</v>
      </c>
      <c r="V67" s="36">
        <f>'Caratteristiche Materiale'!$N$5*(1+ABS(MAX!M67)/(1.5*'Caratteristiche Materiale'!$N$5))^0.5</f>
        <v>26.805105268033088</v>
      </c>
      <c r="W67" s="36">
        <f t="shared" si="9"/>
        <v>27.019546110177355</v>
      </c>
      <c r="X67" s="17" t="str">
        <f t="shared" si="12"/>
        <v>verificato</v>
      </c>
    </row>
    <row r="68" spans="1:24" ht="15.75" x14ac:dyDescent="0.25">
      <c r="A68" s="5" t="s">
        <v>111</v>
      </c>
      <c r="B68" s="5" t="s">
        <v>102</v>
      </c>
      <c r="C68" s="5" t="s">
        <v>92</v>
      </c>
      <c r="D68" s="5" t="s">
        <v>108</v>
      </c>
      <c r="E68" s="96">
        <v>-160.36800000000002</v>
      </c>
      <c r="F68" s="96">
        <v>62.167200000000008</v>
      </c>
      <c r="G68" s="96">
        <v>11.955200000000001</v>
      </c>
      <c r="H68" s="96">
        <v>71.525919999999999</v>
      </c>
      <c r="I68" s="96">
        <v>16.253679999999999</v>
      </c>
      <c r="J68" s="96">
        <v>85.248000000000005</v>
      </c>
      <c r="K68" s="29">
        <f>VLOOKUP(B68,'Caratteristiche Maschi'!$A$4:$C$27,2,)</f>
        <v>0.8</v>
      </c>
      <c r="L68" s="30">
        <f>VLOOKUP(B68,'Caratteristiche Maschi'!$A$4:$C$27,3,)</f>
        <v>4</v>
      </c>
      <c r="M68" s="22">
        <f>IF((E68/(K68*L68))&lt;=0,(IF(ABS((E68/(K68*L68)))&gt;'Caratteristiche Materiale'!$N$4*0.85,0,(E68/(K68*L68)))),0)</f>
        <v>-50.115000000000002</v>
      </c>
      <c r="N68" s="22">
        <f>((MAXA(K68:L68)^2*MINA(K68:L68))*ABS(M68)/2)*(1-ABS(M68)/(0.85*'Caratteristiche Materiale'!$N$4))</f>
        <v>288.31848475966387</v>
      </c>
      <c r="O68" s="17" t="str">
        <f t="shared" ref="O68:O99" si="13">IF(N68&gt;=ABS((IF(A68="Y",I68,J68))), "verificato", "NON VERIFICATO")</f>
        <v>verificato</v>
      </c>
      <c r="P68" s="20">
        <f>ABS(M68)/(0.85*'Caratteristiche Materiale'!$N$4)</f>
        <v>0.10107226890756302</v>
      </c>
      <c r="Q68" s="21">
        <f t="shared" si="6"/>
        <v>0.27256999609632082</v>
      </c>
      <c r="R68" s="22">
        <f>0.85*'Caratteristiche Materiale'!$N$4*MAX!P68*(MINA(MAX!K68:L68))^2*MAXA(MAX!K68:L68)*(0.5-MAX!P68/2)</f>
        <v>57.663696951932785</v>
      </c>
      <c r="S68" s="17" t="str">
        <f t="shared" ref="S68:S99" si="14">IF(R68&gt;=ABS((IF(A68="Y",J68,I68))), "verificato", "NON VERIFICATO")</f>
        <v>verificato</v>
      </c>
      <c r="T68" s="16">
        <f t="shared" si="7"/>
        <v>19.427250000000001</v>
      </c>
      <c r="U68" s="22">
        <f t="shared" si="8"/>
        <v>3.7360000000000002</v>
      </c>
      <c r="V68" s="36">
        <f>'Caratteristiche Materiale'!$N$5*(1+ABS(MAX!M68)/(1.5*'Caratteristiche Materiale'!$N$5))^0.5</f>
        <v>21.89298467038649</v>
      </c>
      <c r="W68" s="36">
        <f t="shared" si="9"/>
        <v>70.05755094523677</v>
      </c>
      <c r="X68" s="17" t="str">
        <f t="shared" ref="X68:X99" si="15">IF(W68&gt;=ABS((IF(A68="Y",G68,F68))), "verificato", "NON VERIFICATO")</f>
        <v>verificato</v>
      </c>
    </row>
    <row r="69" spans="1:24" ht="15.75" x14ac:dyDescent="0.25">
      <c r="A69" s="5" t="s">
        <v>111</v>
      </c>
      <c r="B69" s="5" t="s">
        <v>102</v>
      </c>
      <c r="C69" s="5" t="s">
        <v>93</v>
      </c>
      <c r="D69" s="5" t="s">
        <v>108</v>
      </c>
      <c r="E69" s="96">
        <v>-250.7056</v>
      </c>
      <c r="F69" s="96">
        <v>87.096000000000004</v>
      </c>
      <c r="G69" s="96">
        <v>11.511200000000001</v>
      </c>
      <c r="H69" s="96">
        <v>131.07447999999999</v>
      </c>
      <c r="I69" s="96">
        <v>23.545760000000001</v>
      </c>
      <c r="J69" s="96">
        <v>109.60984000000002</v>
      </c>
      <c r="K69" s="29">
        <f>VLOOKUP(B69,'Caratteristiche Maschi'!$A$4:$C$27,2,)</f>
        <v>0.8</v>
      </c>
      <c r="L69" s="30">
        <f>VLOOKUP(B69,'Caratteristiche Maschi'!$A$4:$C$27,3,)</f>
        <v>4</v>
      </c>
      <c r="M69" s="22">
        <f>IF((E69/(K69*L69))&lt;=0,(IF(ABS((E69/(K69*L69)))&gt;'Caratteristiche Materiale'!$N$4*0.85,0,(E69/(K69*L69)))),0)</f>
        <v>-78.345500000000001</v>
      </c>
      <c r="N69" s="22">
        <f>((MAXA(K69:L69)^2*MINA(K69:L69))*ABS(M69)/2)*(1-ABS(M69)/(0.85*'Caratteristiche Materiale'!$N$4))</f>
        <v>422.18435394366389</v>
      </c>
      <c r="O69" s="17" t="str">
        <f t="shared" si="13"/>
        <v>verificato</v>
      </c>
      <c r="P69" s="20">
        <f>ABS(M69)/(0.85*'Caratteristiche Materiale'!$N$4)</f>
        <v>0.15800773109243696</v>
      </c>
      <c r="Q69" s="21">
        <f t="shared" si="6"/>
        <v>0.39912386402237132</v>
      </c>
      <c r="R69" s="22">
        <f>0.85*'Caratteristiche Materiale'!$N$4*MAX!P69*(MINA(MAX!K69:L69))^2*MAXA(MAX!K69:L69)*(0.5-MAX!P69/2)</f>
        <v>84.43687078873279</v>
      </c>
      <c r="S69" s="17" t="str">
        <f t="shared" si="14"/>
        <v>verificato</v>
      </c>
      <c r="T69" s="16">
        <f t="shared" si="7"/>
        <v>27.217500000000001</v>
      </c>
      <c r="U69" s="22">
        <f t="shared" si="8"/>
        <v>3.5972499999999998</v>
      </c>
      <c r="V69" s="36">
        <f>'Caratteristiche Materiale'!$N$5*(1+ABS(MAX!M69)/(1.5*'Caratteristiche Materiale'!$N$5))^0.5</f>
        <v>26.137898198252714</v>
      </c>
      <c r="W69" s="36">
        <f t="shared" si="9"/>
        <v>83.641274234408684</v>
      </c>
      <c r="X69" s="17" t="str">
        <f t="shared" si="15"/>
        <v>NON VERIFICATO</v>
      </c>
    </row>
    <row r="70" spans="1:24" ht="15.75" x14ac:dyDescent="0.25">
      <c r="A70" s="5" t="s">
        <v>111</v>
      </c>
      <c r="B70" s="5" t="s">
        <v>102</v>
      </c>
      <c r="C70" s="5" t="s">
        <v>94</v>
      </c>
      <c r="D70" s="5" t="s">
        <v>108</v>
      </c>
      <c r="E70" s="96">
        <v>-160.36800000000002</v>
      </c>
      <c r="F70" s="96">
        <v>62.167200000000008</v>
      </c>
      <c r="G70" s="96">
        <v>11.955200000000001</v>
      </c>
      <c r="H70" s="96">
        <v>71.525919999999999</v>
      </c>
      <c r="I70" s="96">
        <v>16.253679999999999</v>
      </c>
      <c r="J70" s="96">
        <v>85.248000000000005</v>
      </c>
      <c r="K70" s="29">
        <f>VLOOKUP(B70,'Caratteristiche Maschi'!$A$4:$C$27,2,)</f>
        <v>0.8</v>
      </c>
      <c r="L70" s="30">
        <f>VLOOKUP(B70,'Caratteristiche Maschi'!$A$4:$C$27,3,)</f>
        <v>4</v>
      </c>
      <c r="M70" s="22">
        <f>IF((E70/(K70*L70))&lt;=0,(IF(ABS((E70/(K70*L70)))&gt;'Caratteristiche Materiale'!$N$4*0.85,0,(E70/(K70*L70)))),0)</f>
        <v>-50.115000000000002</v>
      </c>
      <c r="N70" s="22">
        <f>((MAXA(K70:L70)^2*MINA(K70:L70))*ABS(M70)/2)*(1-ABS(M70)/(0.85*'Caratteristiche Materiale'!$N$4))</f>
        <v>288.31848475966387</v>
      </c>
      <c r="O70" s="17" t="str">
        <f t="shared" si="13"/>
        <v>verificato</v>
      </c>
      <c r="P70" s="20">
        <f>ABS(M70)/(0.85*'Caratteristiche Materiale'!$N$4)</f>
        <v>0.10107226890756302</v>
      </c>
      <c r="Q70" s="21">
        <f t="shared" ref="Q70:Q133" si="16">3*P70*(1-P70)</f>
        <v>0.27256999609632082</v>
      </c>
      <c r="R70" s="22">
        <f>0.85*'Caratteristiche Materiale'!$N$4*MAX!P70*(MINA(MAX!K70:L70))^2*MAXA(MAX!K70:L70)*(0.5-MAX!P70/2)</f>
        <v>57.663696951932785</v>
      </c>
      <c r="S70" s="17" t="str">
        <f t="shared" si="14"/>
        <v>verificato</v>
      </c>
      <c r="T70" s="16">
        <f t="shared" ref="T70:T133" si="17">ABS(F70)/(K70*L70)</f>
        <v>19.427250000000001</v>
      </c>
      <c r="U70" s="22">
        <f t="shared" ref="U70:U133" si="18">ABS(G70)/(K70*L70)</f>
        <v>3.7360000000000002</v>
      </c>
      <c r="V70" s="36">
        <f>'Caratteristiche Materiale'!$N$5*(1+ABS(MAX!M70)/(1.5*'Caratteristiche Materiale'!$N$5))^0.5</f>
        <v>21.89298467038649</v>
      </c>
      <c r="W70" s="36">
        <f t="shared" ref="W70:W133" si="19">V70*K70*L70</f>
        <v>70.05755094523677</v>
      </c>
      <c r="X70" s="17" t="str">
        <f t="shared" si="15"/>
        <v>verificato</v>
      </c>
    </row>
    <row r="71" spans="1:24" ht="15.75" x14ac:dyDescent="0.25">
      <c r="A71" s="5" t="s">
        <v>111</v>
      </c>
      <c r="B71" s="5" t="s">
        <v>102</v>
      </c>
      <c r="C71" s="5" t="s">
        <v>95</v>
      </c>
      <c r="D71" s="5" t="s">
        <v>108</v>
      </c>
      <c r="E71" s="96">
        <v>-160.36800000000002</v>
      </c>
      <c r="F71" s="96">
        <v>62.167200000000008</v>
      </c>
      <c r="G71" s="96">
        <v>11.955200000000001</v>
      </c>
      <c r="H71" s="96">
        <v>71.525919999999999</v>
      </c>
      <c r="I71" s="96">
        <v>16.253679999999999</v>
      </c>
      <c r="J71" s="96">
        <v>85.248000000000005</v>
      </c>
      <c r="K71" s="29">
        <f>VLOOKUP(B71,'Caratteristiche Maschi'!$A$4:$C$27,2,)</f>
        <v>0.8</v>
      </c>
      <c r="L71" s="30">
        <f>VLOOKUP(B71,'Caratteristiche Maschi'!$A$4:$C$27,3,)</f>
        <v>4</v>
      </c>
      <c r="M71" s="22">
        <f>IF((E71/(K71*L71))&lt;=0,(IF(ABS((E71/(K71*L71)))&gt;'Caratteristiche Materiale'!$N$4*0.85,0,(E71/(K71*L71)))),0)</f>
        <v>-50.115000000000002</v>
      </c>
      <c r="N71" s="22">
        <f>((MAXA(K71:L71)^2*MINA(K71:L71))*ABS(M71)/2)*(1-ABS(M71)/(0.85*'Caratteristiche Materiale'!$N$4))</f>
        <v>288.31848475966387</v>
      </c>
      <c r="O71" s="17" t="str">
        <f t="shared" si="13"/>
        <v>verificato</v>
      </c>
      <c r="P71" s="20">
        <f>ABS(M71)/(0.85*'Caratteristiche Materiale'!$N$4)</f>
        <v>0.10107226890756302</v>
      </c>
      <c r="Q71" s="21">
        <f t="shared" si="16"/>
        <v>0.27256999609632082</v>
      </c>
      <c r="R71" s="22">
        <f>0.85*'Caratteristiche Materiale'!$N$4*MAX!P71*(MINA(MAX!K71:L71))^2*MAXA(MAX!K71:L71)*(0.5-MAX!P71/2)</f>
        <v>57.663696951932785</v>
      </c>
      <c r="S71" s="17" t="str">
        <f t="shared" si="14"/>
        <v>verificato</v>
      </c>
      <c r="T71" s="16">
        <f t="shared" si="17"/>
        <v>19.427250000000001</v>
      </c>
      <c r="U71" s="22">
        <f t="shared" si="18"/>
        <v>3.7360000000000002</v>
      </c>
      <c r="V71" s="36">
        <f>'Caratteristiche Materiale'!$N$5*(1+ABS(MAX!M71)/(1.5*'Caratteristiche Materiale'!$N$5))^0.5</f>
        <v>21.89298467038649</v>
      </c>
      <c r="W71" s="36">
        <f t="shared" si="19"/>
        <v>70.05755094523677</v>
      </c>
      <c r="X71" s="17" t="str">
        <f t="shared" si="15"/>
        <v>verificato</v>
      </c>
    </row>
    <row r="72" spans="1:24" ht="15.75" x14ac:dyDescent="0.25">
      <c r="A72" s="5" t="s">
        <v>111</v>
      </c>
      <c r="B72" s="5" t="s">
        <v>102</v>
      </c>
      <c r="C72" s="5" t="s">
        <v>96</v>
      </c>
      <c r="D72" s="5" t="s">
        <v>108</v>
      </c>
      <c r="E72" s="96">
        <v>-160.36800000000002</v>
      </c>
      <c r="F72" s="96">
        <v>62.167200000000008</v>
      </c>
      <c r="G72" s="96">
        <v>11.955200000000001</v>
      </c>
      <c r="H72" s="96">
        <v>71.525919999999999</v>
      </c>
      <c r="I72" s="96">
        <v>16.253679999999999</v>
      </c>
      <c r="J72" s="96">
        <v>85.248000000000005</v>
      </c>
      <c r="K72" s="29">
        <f>VLOOKUP(B72,'Caratteristiche Maschi'!$A$4:$C$27,2,)</f>
        <v>0.8</v>
      </c>
      <c r="L72" s="30">
        <f>VLOOKUP(B72,'Caratteristiche Maschi'!$A$4:$C$27,3,)</f>
        <v>4</v>
      </c>
      <c r="M72" s="22">
        <f>IF((E72/(K72*L72))&lt;=0,(IF(ABS((E72/(K72*L72)))&gt;'Caratteristiche Materiale'!$N$4*0.85,0,(E72/(K72*L72)))),0)</f>
        <v>-50.115000000000002</v>
      </c>
      <c r="N72" s="22">
        <f>((MAXA(K72:L72)^2*MINA(K72:L72))*ABS(M72)/2)*(1-ABS(M72)/(0.85*'Caratteristiche Materiale'!$N$4))</f>
        <v>288.31848475966387</v>
      </c>
      <c r="O72" s="17" t="str">
        <f t="shared" si="13"/>
        <v>verificato</v>
      </c>
      <c r="P72" s="20">
        <f>ABS(M72)/(0.85*'Caratteristiche Materiale'!$N$4)</f>
        <v>0.10107226890756302</v>
      </c>
      <c r="Q72" s="21">
        <f t="shared" si="16"/>
        <v>0.27256999609632082</v>
      </c>
      <c r="R72" s="22">
        <f>0.85*'Caratteristiche Materiale'!$N$4*MAX!P72*(MINA(MAX!K72:L72))^2*MAXA(MAX!K72:L72)*(0.5-MAX!P72/2)</f>
        <v>57.663696951932785</v>
      </c>
      <c r="S72" s="17" t="str">
        <f t="shared" si="14"/>
        <v>verificato</v>
      </c>
      <c r="T72" s="16">
        <f t="shared" si="17"/>
        <v>19.427250000000001</v>
      </c>
      <c r="U72" s="22">
        <f t="shared" si="18"/>
        <v>3.7360000000000002</v>
      </c>
      <c r="V72" s="36">
        <f>'Caratteristiche Materiale'!$N$5*(1+ABS(MAX!M72)/(1.5*'Caratteristiche Materiale'!$N$5))^0.5</f>
        <v>21.89298467038649</v>
      </c>
      <c r="W72" s="36">
        <f t="shared" si="19"/>
        <v>70.05755094523677</v>
      </c>
      <c r="X72" s="17" t="str">
        <f t="shared" si="15"/>
        <v>verificato</v>
      </c>
    </row>
    <row r="73" spans="1:24" ht="15.75" x14ac:dyDescent="0.25">
      <c r="A73" s="5" t="s">
        <v>111</v>
      </c>
      <c r="B73" s="5" t="s">
        <v>102</v>
      </c>
      <c r="C73" s="5" t="s">
        <v>97</v>
      </c>
      <c r="D73" s="5" t="s">
        <v>108</v>
      </c>
      <c r="E73" s="96">
        <v>-250.7056</v>
      </c>
      <c r="F73" s="96">
        <v>87.096000000000004</v>
      </c>
      <c r="G73" s="96">
        <v>11.511200000000001</v>
      </c>
      <c r="H73" s="96">
        <v>131.07447999999999</v>
      </c>
      <c r="I73" s="96">
        <v>23.545760000000001</v>
      </c>
      <c r="J73" s="96">
        <v>109.60984000000002</v>
      </c>
      <c r="K73" s="29">
        <f>VLOOKUP(B73,'Caratteristiche Maschi'!$A$4:$C$27,2,)</f>
        <v>0.8</v>
      </c>
      <c r="L73" s="30">
        <f>VLOOKUP(B73,'Caratteristiche Maschi'!$A$4:$C$27,3,)</f>
        <v>4</v>
      </c>
      <c r="M73" s="22">
        <f>IF((E73/(K73*L73))&lt;=0,(IF(ABS((E73/(K73*L73)))&gt;'Caratteristiche Materiale'!$N$4*0.85,0,(E73/(K73*L73)))),0)</f>
        <v>-78.345500000000001</v>
      </c>
      <c r="N73" s="22">
        <f>((MAXA(K73:L73)^2*MINA(K73:L73))*ABS(M73)/2)*(1-ABS(M73)/(0.85*'Caratteristiche Materiale'!$N$4))</f>
        <v>422.18435394366389</v>
      </c>
      <c r="O73" s="17" t="str">
        <f t="shared" si="13"/>
        <v>verificato</v>
      </c>
      <c r="P73" s="20">
        <f>ABS(M73)/(0.85*'Caratteristiche Materiale'!$N$4)</f>
        <v>0.15800773109243696</v>
      </c>
      <c r="Q73" s="21">
        <f t="shared" si="16"/>
        <v>0.39912386402237132</v>
      </c>
      <c r="R73" s="22">
        <f>0.85*'Caratteristiche Materiale'!$N$4*MAX!P73*(MINA(MAX!K73:L73))^2*MAXA(MAX!K73:L73)*(0.5-MAX!P73/2)</f>
        <v>84.43687078873279</v>
      </c>
      <c r="S73" s="17" t="str">
        <f t="shared" si="14"/>
        <v>verificato</v>
      </c>
      <c r="T73" s="16">
        <f t="shared" si="17"/>
        <v>27.217500000000001</v>
      </c>
      <c r="U73" s="22">
        <f t="shared" si="18"/>
        <v>3.5972499999999998</v>
      </c>
      <c r="V73" s="36">
        <f>'Caratteristiche Materiale'!$N$5*(1+ABS(MAX!M73)/(1.5*'Caratteristiche Materiale'!$N$5))^0.5</f>
        <v>26.137898198252714</v>
      </c>
      <c r="W73" s="36">
        <f t="shared" si="19"/>
        <v>83.641274234408684</v>
      </c>
      <c r="X73" s="17" t="str">
        <f t="shared" si="15"/>
        <v>NON VERIFICATO</v>
      </c>
    </row>
    <row r="74" spans="1:24" ht="15.75" x14ac:dyDescent="0.25">
      <c r="A74" s="5" t="s">
        <v>111</v>
      </c>
      <c r="B74" s="5" t="s">
        <v>102</v>
      </c>
      <c r="C74" s="5" t="s">
        <v>98</v>
      </c>
      <c r="D74" s="5" t="s">
        <v>108</v>
      </c>
      <c r="E74" s="96">
        <v>-250.7056</v>
      </c>
      <c r="F74" s="96">
        <v>87.096000000000004</v>
      </c>
      <c r="G74" s="96">
        <v>11.511200000000001</v>
      </c>
      <c r="H74" s="96">
        <v>131.07447999999999</v>
      </c>
      <c r="I74" s="96">
        <v>23.545760000000001</v>
      </c>
      <c r="J74" s="96">
        <v>109.60984000000002</v>
      </c>
      <c r="K74" s="29">
        <f>VLOOKUP(B74,'Caratteristiche Maschi'!$A$4:$C$27,2,)</f>
        <v>0.8</v>
      </c>
      <c r="L74" s="30">
        <f>VLOOKUP(B74,'Caratteristiche Maschi'!$A$4:$C$27,3,)</f>
        <v>4</v>
      </c>
      <c r="M74" s="22">
        <f>IF((E74/(K74*L74))&lt;=0,(IF(ABS((E74/(K74*L74)))&gt;'Caratteristiche Materiale'!$N$4*0.85,0,(E74/(K74*L74)))),0)</f>
        <v>-78.345500000000001</v>
      </c>
      <c r="N74" s="22">
        <f>((MAXA(K74:L74)^2*MINA(K74:L74))*ABS(M74)/2)*(1-ABS(M74)/(0.85*'Caratteristiche Materiale'!$N$4))</f>
        <v>422.18435394366389</v>
      </c>
      <c r="O74" s="17" t="str">
        <f t="shared" si="13"/>
        <v>verificato</v>
      </c>
      <c r="P74" s="20">
        <f>ABS(M74)/(0.85*'Caratteristiche Materiale'!$N$4)</f>
        <v>0.15800773109243696</v>
      </c>
      <c r="Q74" s="21">
        <f t="shared" si="16"/>
        <v>0.39912386402237132</v>
      </c>
      <c r="R74" s="22">
        <f>0.85*'Caratteristiche Materiale'!$N$4*MAX!P74*(MINA(MAX!K74:L74))^2*MAXA(MAX!K74:L74)*(0.5-MAX!P74/2)</f>
        <v>84.43687078873279</v>
      </c>
      <c r="S74" s="17" t="str">
        <f t="shared" si="14"/>
        <v>verificato</v>
      </c>
      <c r="T74" s="16">
        <f t="shared" si="17"/>
        <v>27.217500000000001</v>
      </c>
      <c r="U74" s="22">
        <f t="shared" si="18"/>
        <v>3.5972499999999998</v>
      </c>
      <c r="V74" s="36">
        <f>'Caratteristiche Materiale'!$N$5*(1+ABS(MAX!M74)/(1.5*'Caratteristiche Materiale'!$N$5))^0.5</f>
        <v>26.137898198252714</v>
      </c>
      <c r="W74" s="36">
        <f t="shared" si="19"/>
        <v>83.641274234408684</v>
      </c>
      <c r="X74" s="17" t="str">
        <f t="shared" si="15"/>
        <v>NON VERIFICATO</v>
      </c>
    </row>
    <row r="75" spans="1:24" ht="15.75" x14ac:dyDescent="0.25">
      <c r="A75" s="5" t="s">
        <v>111</v>
      </c>
      <c r="B75" s="5" t="s">
        <v>102</v>
      </c>
      <c r="C75" s="5" t="s">
        <v>99</v>
      </c>
      <c r="D75" s="5" t="s">
        <v>108</v>
      </c>
      <c r="E75" s="96">
        <v>-250.7056</v>
      </c>
      <c r="F75" s="96">
        <v>87.096000000000004</v>
      </c>
      <c r="G75" s="96">
        <v>11.511200000000001</v>
      </c>
      <c r="H75" s="96">
        <v>131.07447999999999</v>
      </c>
      <c r="I75" s="96">
        <v>23.545760000000001</v>
      </c>
      <c r="J75" s="96">
        <v>109.60984000000002</v>
      </c>
      <c r="K75" s="29">
        <f>VLOOKUP(B75,'Caratteristiche Maschi'!$A$4:$C$27,2,)</f>
        <v>0.8</v>
      </c>
      <c r="L75" s="30">
        <f>VLOOKUP(B75,'Caratteristiche Maschi'!$A$4:$C$27,3,)</f>
        <v>4</v>
      </c>
      <c r="M75" s="22">
        <f>IF((E75/(K75*L75))&lt;=0,(IF(ABS((E75/(K75*L75)))&gt;'Caratteristiche Materiale'!$N$4*0.85,0,(E75/(K75*L75)))),0)</f>
        <v>-78.345500000000001</v>
      </c>
      <c r="N75" s="22">
        <f>((MAXA(K75:L75)^2*MINA(K75:L75))*ABS(M75)/2)*(1-ABS(M75)/(0.85*'Caratteristiche Materiale'!$N$4))</f>
        <v>422.18435394366389</v>
      </c>
      <c r="O75" s="17" t="str">
        <f t="shared" si="13"/>
        <v>verificato</v>
      </c>
      <c r="P75" s="20">
        <f>ABS(M75)/(0.85*'Caratteristiche Materiale'!$N$4)</f>
        <v>0.15800773109243696</v>
      </c>
      <c r="Q75" s="21">
        <f t="shared" si="16"/>
        <v>0.39912386402237132</v>
      </c>
      <c r="R75" s="22">
        <f>0.85*'Caratteristiche Materiale'!$N$4*MAX!P75*(MINA(MAX!K75:L75))^2*MAXA(MAX!K75:L75)*(0.5-MAX!P75/2)</f>
        <v>84.43687078873279</v>
      </c>
      <c r="S75" s="17" t="str">
        <f t="shared" si="14"/>
        <v>verificato</v>
      </c>
      <c r="T75" s="16">
        <f t="shared" si="17"/>
        <v>27.217500000000001</v>
      </c>
      <c r="U75" s="22">
        <f t="shared" si="18"/>
        <v>3.5972499999999998</v>
      </c>
      <c r="V75" s="36">
        <f>'Caratteristiche Materiale'!$N$5*(1+ABS(MAX!M75)/(1.5*'Caratteristiche Materiale'!$N$5))^0.5</f>
        <v>26.137898198252714</v>
      </c>
      <c r="W75" s="36">
        <f t="shared" si="19"/>
        <v>83.641274234408684</v>
      </c>
      <c r="X75" s="17" t="str">
        <f t="shared" si="15"/>
        <v>NON VERIFICATO</v>
      </c>
    </row>
    <row r="76" spans="1:24" ht="15.75" x14ac:dyDescent="0.25">
      <c r="A76" s="5" t="s">
        <v>111</v>
      </c>
      <c r="B76" s="5" t="s">
        <v>103</v>
      </c>
      <c r="C76" s="5" t="s">
        <v>92</v>
      </c>
      <c r="D76" s="5" t="s">
        <v>108</v>
      </c>
      <c r="E76" s="96">
        <v>-286.35360000000003</v>
      </c>
      <c r="F76" s="96">
        <v>14.272800000000002</v>
      </c>
      <c r="G76" s="96">
        <v>48.979199999999999</v>
      </c>
      <c r="H76" s="96">
        <v>27.004800000000003</v>
      </c>
      <c r="I76" s="96">
        <v>30.547519999999999</v>
      </c>
      <c r="J76" s="96">
        <v>42.771120000000003</v>
      </c>
      <c r="K76" s="29">
        <f>VLOOKUP(B76,'Caratteristiche Maschi'!$A$4:$C$27,2,)</f>
        <v>0.8</v>
      </c>
      <c r="L76" s="30">
        <f>VLOOKUP(B76,'Caratteristiche Maschi'!$A$4:$C$27,3,)</f>
        <v>3.8</v>
      </c>
      <c r="M76" s="22">
        <f>IF((E76/(K76*L76))&lt;=0,(IF(ABS((E76/(K76*L76)))&gt;'Caratteristiche Materiale'!$N$4*0.85,0,(E76/(K76*L76)))),0)</f>
        <v>-94.195263157894743</v>
      </c>
      <c r="N76" s="22">
        <f>((MAXA(K76:L76)^2*MINA(K76:L76))*ABS(M76)/2)*(1-ABS(M76)/(0.85*'Caratteristiche Materiale'!$N$4))</f>
        <v>440.71253214332779</v>
      </c>
      <c r="O76" s="17" t="str">
        <f t="shared" si="13"/>
        <v>verificato</v>
      </c>
      <c r="P76" s="20">
        <f>ABS(M76)/(0.85*'Caratteristiche Materiale'!$N$4)</f>
        <v>0.18997363998230871</v>
      </c>
      <c r="Q76" s="21">
        <f t="shared" si="16"/>
        <v>0.46165096828254265</v>
      </c>
      <c r="R76" s="22">
        <f>0.85*'Caratteristiche Materiale'!$N$4*MAX!P76*(MINA(MAX!K76:L76))^2*MAXA(MAX!K76:L76)*(0.5-MAX!P76/2)</f>
        <v>92.781585714384818</v>
      </c>
      <c r="S76" s="17" t="str">
        <f t="shared" si="14"/>
        <v>verificato</v>
      </c>
      <c r="T76" s="16">
        <f t="shared" si="17"/>
        <v>4.6950000000000003</v>
      </c>
      <c r="U76" s="22">
        <f t="shared" si="18"/>
        <v>16.111578947368422</v>
      </c>
      <c r="V76" s="36">
        <f>'Caratteristiche Materiale'!$N$5*(1+ABS(MAX!M76)/(1.5*'Caratteristiche Materiale'!$N$5))^0.5</f>
        <v>28.242879348928444</v>
      </c>
      <c r="W76" s="36">
        <f t="shared" si="19"/>
        <v>85.858353220742472</v>
      </c>
      <c r="X76" s="17" t="str">
        <f t="shared" si="15"/>
        <v>verificato</v>
      </c>
    </row>
    <row r="77" spans="1:24" ht="15.75" x14ac:dyDescent="0.25">
      <c r="A77" s="5" t="s">
        <v>111</v>
      </c>
      <c r="B77" s="5" t="s">
        <v>103</v>
      </c>
      <c r="C77" s="5" t="s">
        <v>93</v>
      </c>
      <c r="D77" s="5" t="s">
        <v>108</v>
      </c>
      <c r="E77" s="96">
        <v>-317.25680000000006</v>
      </c>
      <c r="F77" s="96">
        <v>9.9632000000000005</v>
      </c>
      <c r="G77" s="96">
        <v>91.896000000000015</v>
      </c>
      <c r="H77" s="96">
        <v>36.039120000000004</v>
      </c>
      <c r="I77" s="96">
        <v>58.013919999999999</v>
      </c>
      <c r="J77" s="96">
        <v>28.684719999999999</v>
      </c>
      <c r="K77" s="29">
        <f>VLOOKUP(B77,'Caratteristiche Maschi'!$A$4:$C$27,2,)</f>
        <v>0.8</v>
      </c>
      <c r="L77" s="30">
        <f>VLOOKUP(B77,'Caratteristiche Maschi'!$A$4:$C$27,3,)</f>
        <v>3.8</v>
      </c>
      <c r="M77" s="22">
        <f>IF((E77/(K77*L77))&lt;=0,(IF(ABS((E77/(K77*L77)))&gt;'Caratteristiche Materiale'!$N$4*0.85,0,(E77/(K77*L77)))),0)</f>
        <v>-104.36078947368422</v>
      </c>
      <c r="N77" s="22">
        <f>((MAXA(K77:L77)^2*MINA(K77:L77))*ABS(M77)/2)*(1-ABS(M77)/(0.85*'Caratteristiche Materiale'!$N$4))</f>
        <v>475.91580595011766</v>
      </c>
      <c r="O77" s="17" t="str">
        <f t="shared" si="13"/>
        <v>verificato</v>
      </c>
      <c r="P77" s="20">
        <f>ABS(M77)/(0.85*'Caratteristiche Materiale'!$N$4)</f>
        <v>0.21047554179566563</v>
      </c>
      <c r="Q77" s="21">
        <f t="shared" si="16"/>
        <v>0.49852676430445991</v>
      </c>
      <c r="R77" s="22">
        <f>0.85*'Caratteristiche Materiale'!$N$4*MAX!P77*(MINA(MAX!K77:L77))^2*MAXA(MAX!K77:L77)*(0.5-MAX!P77/2)</f>
        <v>100.19280125265637</v>
      </c>
      <c r="S77" s="17" t="str">
        <f t="shared" si="14"/>
        <v>verificato</v>
      </c>
      <c r="T77" s="16">
        <f t="shared" si="17"/>
        <v>3.2773684210526315</v>
      </c>
      <c r="U77" s="22">
        <f t="shared" si="18"/>
        <v>30.228947368421057</v>
      </c>
      <c r="V77" s="36">
        <f>'Caratteristiche Materiale'!$N$5*(1+ABS(MAX!M77)/(1.5*'Caratteristiche Materiale'!$N$5))^0.5</f>
        <v>29.514029273831937</v>
      </c>
      <c r="W77" s="36">
        <f t="shared" si="19"/>
        <v>89.722648992449095</v>
      </c>
      <c r="X77" s="17" t="str">
        <f t="shared" si="15"/>
        <v>verificato</v>
      </c>
    </row>
    <row r="78" spans="1:24" ht="15.75" x14ac:dyDescent="0.25">
      <c r="A78" s="5" t="s">
        <v>111</v>
      </c>
      <c r="B78" s="5" t="s">
        <v>103</v>
      </c>
      <c r="C78" s="5" t="s">
        <v>94</v>
      </c>
      <c r="D78" s="5" t="s">
        <v>108</v>
      </c>
      <c r="E78" s="96">
        <v>-286.35360000000003</v>
      </c>
      <c r="F78" s="96">
        <v>14.272800000000002</v>
      </c>
      <c r="G78" s="96">
        <v>48.979199999999999</v>
      </c>
      <c r="H78" s="96">
        <v>27.004800000000003</v>
      </c>
      <c r="I78" s="96">
        <v>30.547519999999999</v>
      </c>
      <c r="J78" s="96">
        <v>42.771120000000003</v>
      </c>
      <c r="K78" s="29">
        <f>VLOOKUP(B78,'Caratteristiche Maschi'!$A$4:$C$27,2,)</f>
        <v>0.8</v>
      </c>
      <c r="L78" s="30">
        <f>VLOOKUP(B78,'Caratteristiche Maschi'!$A$4:$C$27,3,)</f>
        <v>3.8</v>
      </c>
      <c r="M78" s="22">
        <f>IF((E78/(K78*L78))&lt;=0,(IF(ABS((E78/(K78*L78)))&gt;'Caratteristiche Materiale'!$N$4*0.85,0,(E78/(K78*L78)))),0)</f>
        <v>-94.195263157894743</v>
      </c>
      <c r="N78" s="22">
        <f>((MAXA(K78:L78)^2*MINA(K78:L78))*ABS(M78)/2)*(1-ABS(M78)/(0.85*'Caratteristiche Materiale'!$N$4))</f>
        <v>440.71253214332779</v>
      </c>
      <c r="O78" s="17" t="str">
        <f t="shared" si="13"/>
        <v>verificato</v>
      </c>
      <c r="P78" s="20">
        <f>ABS(M78)/(0.85*'Caratteristiche Materiale'!$N$4)</f>
        <v>0.18997363998230871</v>
      </c>
      <c r="Q78" s="21">
        <f t="shared" si="16"/>
        <v>0.46165096828254265</v>
      </c>
      <c r="R78" s="22">
        <f>0.85*'Caratteristiche Materiale'!$N$4*MAX!P78*(MINA(MAX!K78:L78))^2*MAXA(MAX!K78:L78)*(0.5-MAX!P78/2)</f>
        <v>92.781585714384818</v>
      </c>
      <c r="S78" s="17" t="str">
        <f t="shared" si="14"/>
        <v>verificato</v>
      </c>
      <c r="T78" s="16">
        <f t="shared" si="17"/>
        <v>4.6950000000000003</v>
      </c>
      <c r="U78" s="22">
        <f t="shared" si="18"/>
        <v>16.111578947368422</v>
      </c>
      <c r="V78" s="36">
        <f>'Caratteristiche Materiale'!$N$5*(1+ABS(MAX!M78)/(1.5*'Caratteristiche Materiale'!$N$5))^0.5</f>
        <v>28.242879348928444</v>
      </c>
      <c r="W78" s="36">
        <f t="shared" si="19"/>
        <v>85.858353220742472</v>
      </c>
      <c r="X78" s="17" t="str">
        <f t="shared" si="15"/>
        <v>verificato</v>
      </c>
    </row>
    <row r="79" spans="1:24" ht="15.75" x14ac:dyDescent="0.25">
      <c r="A79" s="5" t="s">
        <v>111</v>
      </c>
      <c r="B79" s="5" t="s">
        <v>103</v>
      </c>
      <c r="C79" s="5" t="s">
        <v>95</v>
      </c>
      <c r="D79" s="5" t="s">
        <v>108</v>
      </c>
      <c r="E79" s="96">
        <v>-286.35360000000003</v>
      </c>
      <c r="F79" s="96">
        <v>14.272800000000002</v>
      </c>
      <c r="G79" s="96">
        <v>48.979199999999999</v>
      </c>
      <c r="H79" s="96">
        <v>27.004800000000003</v>
      </c>
      <c r="I79" s="96">
        <v>30.547519999999999</v>
      </c>
      <c r="J79" s="96">
        <v>42.771120000000003</v>
      </c>
      <c r="K79" s="29">
        <f>VLOOKUP(B79,'Caratteristiche Maschi'!$A$4:$C$27,2,)</f>
        <v>0.8</v>
      </c>
      <c r="L79" s="30">
        <f>VLOOKUP(B79,'Caratteristiche Maschi'!$A$4:$C$27,3,)</f>
        <v>3.8</v>
      </c>
      <c r="M79" s="22">
        <f>IF((E79/(K79*L79))&lt;=0,(IF(ABS((E79/(K79*L79)))&gt;'Caratteristiche Materiale'!$N$4*0.85,0,(E79/(K79*L79)))),0)</f>
        <v>-94.195263157894743</v>
      </c>
      <c r="N79" s="22">
        <f>((MAXA(K79:L79)^2*MINA(K79:L79))*ABS(M79)/2)*(1-ABS(M79)/(0.85*'Caratteristiche Materiale'!$N$4))</f>
        <v>440.71253214332779</v>
      </c>
      <c r="O79" s="17" t="str">
        <f t="shared" si="13"/>
        <v>verificato</v>
      </c>
      <c r="P79" s="20">
        <f>ABS(M79)/(0.85*'Caratteristiche Materiale'!$N$4)</f>
        <v>0.18997363998230871</v>
      </c>
      <c r="Q79" s="21">
        <f t="shared" si="16"/>
        <v>0.46165096828254265</v>
      </c>
      <c r="R79" s="22">
        <f>0.85*'Caratteristiche Materiale'!$N$4*MAX!P79*(MINA(MAX!K79:L79))^2*MAXA(MAX!K79:L79)*(0.5-MAX!P79/2)</f>
        <v>92.781585714384818</v>
      </c>
      <c r="S79" s="17" t="str">
        <f t="shared" si="14"/>
        <v>verificato</v>
      </c>
      <c r="T79" s="16">
        <f t="shared" si="17"/>
        <v>4.6950000000000003</v>
      </c>
      <c r="U79" s="22">
        <f t="shared" si="18"/>
        <v>16.111578947368422</v>
      </c>
      <c r="V79" s="36">
        <f>'Caratteristiche Materiale'!$N$5*(1+ABS(MAX!M79)/(1.5*'Caratteristiche Materiale'!$N$5))^0.5</f>
        <v>28.242879348928444</v>
      </c>
      <c r="W79" s="36">
        <f t="shared" si="19"/>
        <v>85.858353220742472</v>
      </c>
      <c r="X79" s="17" t="str">
        <f t="shared" si="15"/>
        <v>verificato</v>
      </c>
    </row>
    <row r="80" spans="1:24" ht="15.75" x14ac:dyDescent="0.25">
      <c r="A80" s="5" t="s">
        <v>111</v>
      </c>
      <c r="B80" s="5" t="s">
        <v>103</v>
      </c>
      <c r="C80" s="5" t="s">
        <v>96</v>
      </c>
      <c r="D80" s="5" t="s">
        <v>108</v>
      </c>
      <c r="E80" s="96">
        <v>-286.35360000000003</v>
      </c>
      <c r="F80" s="96">
        <v>14.272800000000002</v>
      </c>
      <c r="G80" s="96">
        <v>48.979199999999999</v>
      </c>
      <c r="H80" s="96">
        <v>27.004800000000003</v>
      </c>
      <c r="I80" s="96">
        <v>30.547519999999999</v>
      </c>
      <c r="J80" s="96">
        <v>42.771120000000003</v>
      </c>
      <c r="K80" s="29">
        <f>VLOOKUP(B80,'Caratteristiche Maschi'!$A$4:$C$27,2,)</f>
        <v>0.8</v>
      </c>
      <c r="L80" s="30">
        <f>VLOOKUP(B80,'Caratteristiche Maschi'!$A$4:$C$27,3,)</f>
        <v>3.8</v>
      </c>
      <c r="M80" s="22">
        <f>IF((E80/(K80*L80))&lt;=0,(IF(ABS((E80/(K80*L80)))&gt;'Caratteristiche Materiale'!$N$4*0.85,0,(E80/(K80*L80)))),0)</f>
        <v>-94.195263157894743</v>
      </c>
      <c r="N80" s="22">
        <f>((MAXA(K80:L80)^2*MINA(K80:L80))*ABS(M80)/2)*(1-ABS(M80)/(0.85*'Caratteristiche Materiale'!$N$4))</f>
        <v>440.71253214332779</v>
      </c>
      <c r="O80" s="17" t="str">
        <f t="shared" si="13"/>
        <v>verificato</v>
      </c>
      <c r="P80" s="20">
        <f>ABS(M80)/(0.85*'Caratteristiche Materiale'!$N$4)</f>
        <v>0.18997363998230871</v>
      </c>
      <c r="Q80" s="21">
        <f t="shared" si="16"/>
        <v>0.46165096828254265</v>
      </c>
      <c r="R80" s="22">
        <f>0.85*'Caratteristiche Materiale'!$N$4*MAX!P80*(MINA(MAX!K80:L80))^2*MAXA(MAX!K80:L80)*(0.5-MAX!P80/2)</f>
        <v>92.781585714384818</v>
      </c>
      <c r="S80" s="17" t="str">
        <f t="shared" si="14"/>
        <v>verificato</v>
      </c>
      <c r="T80" s="16">
        <f t="shared" si="17"/>
        <v>4.6950000000000003</v>
      </c>
      <c r="U80" s="22">
        <f t="shared" si="18"/>
        <v>16.111578947368422</v>
      </c>
      <c r="V80" s="36">
        <f>'Caratteristiche Materiale'!$N$5*(1+ABS(MAX!M80)/(1.5*'Caratteristiche Materiale'!$N$5))^0.5</f>
        <v>28.242879348928444</v>
      </c>
      <c r="W80" s="36">
        <f t="shared" si="19"/>
        <v>85.858353220742472</v>
      </c>
      <c r="X80" s="17" t="str">
        <f t="shared" si="15"/>
        <v>verificato</v>
      </c>
    </row>
    <row r="81" spans="1:24" ht="15.75" x14ac:dyDescent="0.25">
      <c r="A81" s="5" t="s">
        <v>111</v>
      </c>
      <c r="B81" s="5" t="s">
        <v>103</v>
      </c>
      <c r="C81" s="5" t="s">
        <v>97</v>
      </c>
      <c r="D81" s="5" t="s">
        <v>108</v>
      </c>
      <c r="E81" s="96">
        <v>-317.25680000000006</v>
      </c>
      <c r="F81" s="96">
        <v>9.9632000000000005</v>
      </c>
      <c r="G81" s="96">
        <v>91.896000000000015</v>
      </c>
      <c r="H81" s="96">
        <v>36.039120000000004</v>
      </c>
      <c r="I81" s="96">
        <v>58.013919999999999</v>
      </c>
      <c r="J81" s="96">
        <v>28.684719999999999</v>
      </c>
      <c r="K81" s="29">
        <f>VLOOKUP(B81,'Caratteristiche Maschi'!$A$4:$C$27,2,)</f>
        <v>0.8</v>
      </c>
      <c r="L81" s="30">
        <f>VLOOKUP(B81,'Caratteristiche Maschi'!$A$4:$C$27,3,)</f>
        <v>3.8</v>
      </c>
      <c r="M81" s="22">
        <f>IF((E81/(K81*L81))&lt;=0,(IF(ABS((E81/(K81*L81)))&gt;'Caratteristiche Materiale'!$N$4*0.85,0,(E81/(K81*L81)))),0)</f>
        <v>-104.36078947368422</v>
      </c>
      <c r="N81" s="22">
        <f>((MAXA(K81:L81)^2*MINA(K81:L81))*ABS(M81)/2)*(1-ABS(M81)/(0.85*'Caratteristiche Materiale'!$N$4))</f>
        <v>475.91580595011766</v>
      </c>
      <c r="O81" s="17" t="str">
        <f t="shared" si="13"/>
        <v>verificato</v>
      </c>
      <c r="P81" s="20">
        <f>ABS(M81)/(0.85*'Caratteristiche Materiale'!$N$4)</f>
        <v>0.21047554179566563</v>
      </c>
      <c r="Q81" s="21">
        <f t="shared" si="16"/>
        <v>0.49852676430445991</v>
      </c>
      <c r="R81" s="22">
        <f>0.85*'Caratteristiche Materiale'!$N$4*MAX!P81*(MINA(MAX!K81:L81))^2*MAXA(MAX!K81:L81)*(0.5-MAX!P81/2)</f>
        <v>100.19280125265637</v>
      </c>
      <c r="S81" s="17" t="str">
        <f t="shared" si="14"/>
        <v>verificato</v>
      </c>
      <c r="T81" s="16">
        <f t="shared" si="17"/>
        <v>3.2773684210526315</v>
      </c>
      <c r="U81" s="22">
        <f t="shared" si="18"/>
        <v>30.228947368421057</v>
      </c>
      <c r="V81" s="36">
        <f>'Caratteristiche Materiale'!$N$5*(1+ABS(MAX!M81)/(1.5*'Caratteristiche Materiale'!$N$5))^0.5</f>
        <v>29.514029273831937</v>
      </c>
      <c r="W81" s="36">
        <f t="shared" si="19"/>
        <v>89.722648992449095</v>
      </c>
      <c r="X81" s="17" t="str">
        <f t="shared" si="15"/>
        <v>verificato</v>
      </c>
    </row>
    <row r="82" spans="1:24" ht="15.75" x14ac:dyDescent="0.25">
      <c r="A82" s="5" t="s">
        <v>111</v>
      </c>
      <c r="B82" s="5" t="s">
        <v>103</v>
      </c>
      <c r="C82" s="5" t="s">
        <v>98</v>
      </c>
      <c r="D82" s="5" t="s">
        <v>108</v>
      </c>
      <c r="E82" s="96">
        <v>-317.25680000000006</v>
      </c>
      <c r="F82" s="96">
        <v>9.9632000000000005</v>
      </c>
      <c r="G82" s="96">
        <v>91.896000000000015</v>
      </c>
      <c r="H82" s="96">
        <v>36.039120000000004</v>
      </c>
      <c r="I82" s="96">
        <v>58.013919999999999</v>
      </c>
      <c r="J82" s="96">
        <v>28.684719999999999</v>
      </c>
      <c r="K82" s="29">
        <f>VLOOKUP(B82,'Caratteristiche Maschi'!$A$4:$C$27,2,)</f>
        <v>0.8</v>
      </c>
      <c r="L82" s="30">
        <f>VLOOKUP(B82,'Caratteristiche Maschi'!$A$4:$C$27,3,)</f>
        <v>3.8</v>
      </c>
      <c r="M82" s="22">
        <f>IF((E82/(K82*L82))&lt;=0,(IF(ABS((E82/(K82*L82)))&gt;'Caratteristiche Materiale'!$N$4*0.85,0,(E82/(K82*L82)))),0)</f>
        <v>-104.36078947368422</v>
      </c>
      <c r="N82" s="22">
        <f>((MAXA(K82:L82)^2*MINA(K82:L82))*ABS(M82)/2)*(1-ABS(M82)/(0.85*'Caratteristiche Materiale'!$N$4))</f>
        <v>475.91580595011766</v>
      </c>
      <c r="O82" s="17" t="str">
        <f t="shared" si="13"/>
        <v>verificato</v>
      </c>
      <c r="P82" s="20">
        <f>ABS(M82)/(0.85*'Caratteristiche Materiale'!$N$4)</f>
        <v>0.21047554179566563</v>
      </c>
      <c r="Q82" s="21">
        <f t="shared" si="16"/>
        <v>0.49852676430445991</v>
      </c>
      <c r="R82" s="22">
        <f>0.85*'Caratteristiche Materiale'!$N$4*MAX!P82*(MINA(MAX!K82:L82))^2*MAXA(MAX!K82:L82)*(0.5-MAX!P82/2)</f>
        <v>100.19280125265637</v>
      </c>
      <c r="S82" s="17" t="str">
        <f t="shared" si="14"/>
        <v>verificato</v>
      </c>
      <c r="T82" s="16">
        <f t="shared" si="17"/>
        <v>3.2773684210526315</v>
      </c>
      <c r="U82" s="22">
        <f t="shared" si="18"/>
        <v>30.228947368421057</v>
      </c>
      <c r="V82" s="36">
        <f>'Caratteristiche Materiale'!$N$5*(1+ABS(MAX!M82)/(1.5*'Caratteristiche Materiale'!$N$5))^0.5</f>
        <v>29.514029273831937</v>
      </c>
      <c r="W82" s="36">
        <f t="shared" si="19"/>
        <v>89.722648992449095</v>
      </c>
      <c r="X82" s="17" t="str">
        <f t="shared" si="15"/>
        <v>verificato</v>
      </c>
    </row>
    <row r="83" spans="1:24" ht="15.75" x14ac:dyDescent="0.25">
      <c r="A83" s="5" t="s">
        <v>111</v>
      </c>
      <c r="B83" s="5" t="s">
        <v>103</v>
      </c>
      <c r="C83" s="5" t="s">
        <v>99</v>
      </c>
      <c r="D83" s="5" t="s">
        <v>108</v>
      </c>
      <c r="E83" s="96">
        <v>-317.25680000000006</v>
      </c>
      <c r="F83" s="96">
        <v>9.9632000000000005</v>
      </c>
      <c r="G83" s="96">
        <v>91.896000000000015</v>
      </c>
      <c r="H83" s="96">
        <v>36.039120000000004</v>
      </c>
      <c r="I83" s="96">
        <v>58.013919999999999</v>
      </c>
      <c r="J83" s="96">
        <v>28.684719999999999</v>
      </c>
      <c r="K83" s="29">
        <f>VLOOKUP(B83,'Caratteristiche Maschi'!$A$4:$C$27,2,)</f>
        <v>0.8</v>
      </c>
      <c r="L83" s="30">
        <f>VLOOKUP(B83,'Caratteristiche Maschi'!$A$4:$C$27,3,)</f>
        <v>3.8</v>
      </c>
      <c r="M83" s="22">
        <f>IF((E83/(K83*L83))&lt;=0,(IF(ABS((E83/(K83*L83)))&gt;'Caratteristiche Materiale'!$N$4*0.85,0,(E83/(K83*L83)))),0)</f>
        <v>-104.36078947368422</v>
      </c>
      <c r="N83" s="22">
        <f>((MAXA(K83:L83)^2*MINA(K83:L83))*ABS(M83)/2)*(1-ABS(M83)/(0.85*'Caratteristiche Materiale'!$N$4))</f>
        <v>475.91580595011766</v>
      </c>
      <c r="O83" s="17" t="str">
        <f t="shared" si="13"/>
        <v>verificato</v>
      </c>
      <c r="P83" s="20">
        <f>ABS(M83)/(0.85*'Caratteristiche Materiale'!$N$4)</f>
        <v>0.21047554179566563</v>
      </c>
      <c r="Q83" s="21">
        <f t="shared" si="16"/>
        <v>0.49852676430445991</v>
      </c>
      <c r="R83" s="22">
        <f>0.85*'Caratteristiche Materiale'!$N$4*MAX!P83*(MINA(MAX!K83:L83))^2*MAXA(MAX!K83:L83)*(0.5-MAX!P83/2)</f>
        <v>100.19280125265637</v>
      </c>
      <c r="S83" s="17" t="str">
        <f t="shared" si="14"/>
        <v>verificato</v>
      </c>
      <c r="T83" s="16">
        <f t="shared" si="17"/>
        <v>3.2773684210526315</v>
      </c>
      <c r="U83" s="22">
        <f t="shared" si="18"/>
        <v>30.228947368421057</v>
      </c>
      <c r="V83" s="36">
        <f>'Caratteristiche Materiale'!$N$5*(1+ABS(MAX!M83)/(1.5*'Caratteristiche Materiale'!$N$5))^0.5</f>
        <v>29.514029273831937</v>
      </c>
      <c r="W83" s="36">
        <f t="shared" si="19"/>
        <v>89.722648992449095</v>
      </c>
      <c r="X83" s="17" t="str">
        <f t="shared" si="15"/>
        <v>verificato</v>
      </c>
    </row>
    <row r="84" spans="1:24" ht="15.75" x14ac:dyDescent="0.25">
      <c r="A84" s="5" t="s">
        <v>111</v>
      </c>
      <c r="B84" s="5" t="s">
        <v>104</v>
      </c>
      <c r="C84" s="5" t="s">
        <v>92</v>
      </c>
      <c r="D84" s="5" t="s">
        <v>108</v>
      </c>
      <c r="E84" s="96">
        <v>-274.53359999999998</v>
      </c>
      <c r="F84" s="96">
        <v>25.975200000000001</v>
      </c>
      <c r="G84" s="96">
        <v>38.817599999999999</v>
      </c>
      <c r="H84" s="96">
        <v>17.150640000000003</v>
      </c>
      <c r="I84" s="96">
        <v>16.406960000000002</v>
      </c>
      <c r="J84" s="96">
        <v>62.658000000000008</v>
      </c>
      <c r="K84" s="29">
        <f>VLOOKUP(B84,'Caratteristiche Maschi'!$A$4:$C$27,2,)</f>
        <v>0.8</v>
      </c>
      <c r="L84" s="30">
        <f>VLOOKUP(B84,'Caratteristiche Maschi'!$A$4:$C$27,3,)</f>
        <v>2.57</v>
      </c>
      <c r="M84" s="22">
        <f>IF((E84/(K84*L84))&lt;=0,(IF(ABS((E84/(K84*L84)))&gt;'Caratteristiche Materiale'!$N$4*0.85,0,(E84/(K84*L84)))),0)</f>
        <v>-133.52801556420232</v>
      </c>
      <c r="N84" s="22">
        <f>((MAXA(K84:L84)^2*MINA(K84:L84))*ABS(M84)/2)*(1-ABS(M84)/(0.85*'Caratteristiche Materiale'!$N$4))</f>
        <v>257.77311608954619</v>
      </c>
      <c r="O84" s="17" t="str">
        <f t="shared" si="13"/>
        <v>verificato</v>
      </c>
      <c r="P84" s="20">
        <f>ABS(M84)/(0.85*'Caratteristiche Materiale'!$N$4)</f>
        <v>0.26930019945721473</v>
      </c>
      <c r="Q84" s="21">
        <f t="shared" si="16"/>
        <v>0.59033280608855732</v>
      </c>
      <c r="R84" s="22">
        <f>0.85*'Caratteristiche Materiale'!$N$4*MAX!P84*(MINA(MAX!K84:L84))^2*MAXA(MAX!K84:L84)*(0.5-MAX!P84/2)</f>
        <v>80.240658704917124</v>
      </c>
      <c r="S84" s="17" t="str">
        <f t="shared" si="14"/>
        <v>verificato</v>
      </c>
      <c r="T84" s="16">
        <f t="shared" si="17"/>
        <v>12.633852140077821</v>
      </c>
      <c r="U84" s="22">
        <f t="shared" si="18"/>
        <v>18.880155642023347</v>
      </c>
      <c r="V84" s="36">
        <f>'Caratteristiche Materiale'!$N$5*(1+ABS(MAX!M84)/(1.5*'Caratteristiche Materiale'!$N$5))^0.5</f>
        <v>32.889665738771626</v>
      </c>
      <c r="W84" s="36">
        <f t="shared" si="19"/>
        <v>67.621152758914462</v>
      </c>
      <c r="X84" s="17" t="str">
        <f t="shared" si="15"/>
        <v>verificato</v>
      </c>
    </row>
    <row r="85" spans="1:24" ht="15.75" x14ac:dyDescent="0.25">
      <c r="A85" s="5" t="s">
        <v>111</v>
      </c>
      <c r="B85" s="5" t="s">
        <v>104</v>
      </c>
      <c r="C85" s="5" t="s">
        <v>93</v>
      </c>
      <c r="D85" s="5" t="s">
        <v>108</v>
      </c>
      <c r="E85" s="96">
        <v>-306.65440000000001</v>
      </c>
      <c r="F85" s="96">
        <v>3.7136000000000005</v>
      </c>
      <c r="G85" s="96">
        <v>72.712000000000003</v>
      </c>
      <c r="H85" s="96">
        <v>25.207440000000002</v>
      </c>
      <c r="I85" s="96">
        <v>30.422560000000001</v>
      </c>
      <c r="J85" s="96">
        <v>17.01352</v>
      </c>
      <c r="K85" s="29">
        <f>VLOOKUP(B85,'Caratteristiche Maschi'!$A$4:$C$27,2,)</f>
        <v>0.8</v>
      </c>
      <c r="L85" s="30">
        <f>VLOOKUP(B85,'Caratteristiche Maschi'!$A$4:$C$27,3,)</f>
        <v>2.57</v>
      </c>
      <c r="M85" s="22">
        <f>IF((E85/(K85*L85))&lt;=0,(IF(ABS((E85/(K85*L85)))&gt;'Caratteristiche Materiale'!$N$4*0.85,0,(E85/(K85*L85)))),0)</f>
        <v>-149.15097276264592</v>
      </c>
      <c r="N85" s="22">
        <f>((MAXA(K85:L85)^2*MINA(K85:L85))*ABS(M85)/2)*(1-ABS(M85)/(0.85*'Caratteristiche Materiale'!$N$4))</f>
        <v>275.51696991677306</v>
      </c>
      <c r="O85" s="17" t="str">
        <f t="shared" si="13"/>
        <v>verificato</v>
      </c>
      <c r="P85" s="20">
        <f>ABS(M85)/(0.85*'Caratteristiche Materiale'!$N$4)</f>
        <v>0.3008086845633195</v>
      </c>
      <c r="Q85" s="21">
        <f t="shared" si="16"/>
        <v>0.63096845956381442</v>
      </c>
      <c r="R85" s="22">
        <f>0.85*'Caratteristiche Materiale'!$N$4*MAX!P85*(MINA(MAX!K85:L85))^2*MAXA(MAX!K85:L85)*(0.5-MAX!P85/2)</f>
        <v>85.764037328178404</v>
      </c>
      <c r="S85" s="17" t="str">
        <f t="shared" si="14"/>
        <v>verificato</v>
      </c>
      <c r="T85" s="16">
        <f t="shared" si="17"/>
        <v>1.8062256809338524</v>
      </c>
      <c r="U85" s="22">
        <f t="shared" si="18"/>
        <v>35.365758754863812</v>
      </c>
      <c r="V85" s="36">
        <f>'Caratteristiche Materiale'!$N$5*(1+ABS(MAX!M85)/(1.5*'Caratteristiche Materiale'!$N$5))^0.5</f>
        <v>34.562444662719592</v>
      </c>
      <c r="W85" s="36">
        <f t="shared" si="19"/>
        <v>71.060386226551486</v>
      </c>
      <c r="X85" s="17" t="str">
        <f t="shared" si="15"/>
        <v>verificato</v>
      </c>
    </row>
    <row r="86" spans="1:24" ht="15.75" x14ac:dyDescent="0.25">
      <c r="A86" s="5" t="s">
        <v>111</v>
      </c>
      <c r="B86" s="5" t="s">
        <v>104</v>
      </c>
      <c r="C86" s="5" t="s">
        <v>94</v>
      </c>
      <c r="D86" s="5" t="s">
        <v>108</v>
      </c>
      <c r="E86" s="96">
        <v>-274.53359999999998</v>
      </c>
      <c r="F86" s="96">
        <v>25.975200000000001</v>
      </c>
      <c r="G86" s="96">
        <v>38.817599999999999</v>
      </c>
      <c r="H86" s="96">
        <v>17.150640000000003</v>
      </c>
      <c r="I86" s="96">
        <v>16.406960000000002</v>
      </c>
      <c r="J86" s="96">
        <v>62.658000000000008</v>
      </c>
      <c r="K86" s="29">
        <f>VLOOKUP(B86,'Caratteristiche Maschi'!$A$4:$C$27,2,)</f>
        <v>0.8</v>
      </c>
      <c r="L86" s="30">
        <f>VLOOKUP(B86,'Caratteristiche Maschi'!$A$4:$C$27,3,)</f>
        <v>2.57</v>
      </c>
      <c r="M86" s="22">
        <f>IF((E86/(K86*L86))&lt;=0,(IF(ABS((E86/(K86*L86)))&gt;'Caratteristiche Materiale'!$N$4*0.85,0,(E86/(K86*L86)))),0)</f>
        <v>-133.52801556420232</v>
      </c>
      <c r="N86" s="22">
        <f>((MAXA(K86:L86)^2*MINA(K86:L86))*ABS(M86)/2)*(1-ABS(M86)/(0.85*'Caratteristiche Materiale'!$N$4))</f>
        <v>257.77311608954619</v>
      </c>
      <c r="O86" s="17" t="str">
        <f t="shared" si="13"/>
        <v>verificato</v>
      </c>
      <c r="P86" s="20">
        <f>ABS(M86)/(0.85*'Caratteristiche Materiale'!$N$4)</f>
        <v>0.26930019945721473</v>
      </c>
      <c r="Q86" s="21">
        <f t="shared" si="16"/>
        <v>0.59033280608855732</v>
      </c>
      <c r="R86" s="22">
        <f>0.85*'Caratteristiche Materiale'!$N$4*MAX!P86*(MINA(MAX!K86:L86))^2*MAXA(MAX!K86:L86)*(0.5-MAX!P86/2)</f>
        <v>80.240658704917124</v>
      </c>
      <c r="S86" s="17" t="str">
        <f t="shared" si="14"/>
        <v>verificato</v>
      </c>
      <c r="T86" s="16">
        <f t="shared" si="17"/>
        <v>12.633852140077821</v>
      </c>
      <c r="U86" s="22">
        <f t="shared" si="18"/>
        <v>18.880155642023347</v>
      </c>
      <c r="V86" s="36">
        <f>'Caratteristiche Materiale'!$N$5*(1+ABS(MAX!M86)/(1.5*'Caratteristiche Materiale'!$N$5))^0.5</f>
        <v>32.889665738771626</v>
      </c>
      <c r="W86" s="36">
        <f t="shared" si="19"/>
        <v>67.621152758914462</v>
      </c>
      <c r="X86" s="17" t="str">
        <f t="shared" si="15"/>
        <v>verificato</v>
      </c>
    </row>
    <row r="87" spans="1:24" ht="15.75" x14ac:dyDescent="0.25">
      <c r="A87" s="5" t="s">
        <v>111</v>
      </c>
      <c r="B87" s="5" t="s">
        <v>104</v>
      </c>
      <c r="C87" s="5" t="s">
        <v>95</v>
      </c>
      <c r="D87" s="5" t="s">
        <v>108</v>
      </c>
      <c r="E87" s="96">
        <v>-274.53359999999998</v>
      </c>
      <c r="F87" s="96">
        <v>25.975200000000001</v>
      </c>
      <c r="G87" s="96">
        <v>38.817599999999999</v>
      </c>
      <c r="H87" s="96">
        <v>17.150640000000003</v>
      </c>
      <c r="I87" s="96">
        <v>16.406960000000002</v>
      </c>
      <c r="J87" s="96">
        <v>62.658000000000008</v>
      </c>
      <c r="K87" s="29">
        <f>VLOOKUP(B87,'Caratteristiche Maschi'!$A$4:$C$27,2,)</f>
        <v>0.8</v>
      </c>
      <c r="L87" s="30">
        <f>VLOOKUP(B87,'Caratteristiche Maschi'!$A$4:$C$27,3,)</f>
        <v>2.57</v>
      </c>
      <c r="M87" s="22">
        <f>IF((E87/(K87*L87))&lt;=0,(IF(ABS((E87/(K87*L87)))&gt;'Caratteristiche Materiale'!$N$4*0.85,0,(E87/(K87*L87)))),0)</f>
        <v>-133.52801556420232</v>
      </c>
      <c r="N87" s="22">
        <f>((MAXA(K87:L87)^2*MINA(K87:L87))*ABS(M87)/2)*(1-ABS(M87)/(0.85*'Caratteristiche Materiale'!$N$4))</f>
        <v>257.77311608954619</v>
      </c>
      <c r="O87" s="17" t="str">
        <f t="shared" si="13"/>
        <v>verificato</v>
      </c>
      <c r="P87" s="20">
        <f>ABS(M87)/(0.85*'Caratteristiche Materiale'!$N$4)</f>
        <v>0.26930019945721473</v>
      </c>
      <c r="Q87" s="21">
        <f t="shared" si="16"/>
        <v>0.59033280608855732</v>
      </c>
      <c r="R87" s="22">
        <f>0.85*'Caratteristiche Materiale'!$N$4*MAX!P87*(MINA(MAX!K87:L87))^2*MAXA(MAX!K87:L87)*(0.5-MAX!P87/2)</f>
        <v>80.240658704917124</v>
      </c>
      <c r="S87" s="17" t="str">
        <f t="shared" si="14"/>
        <v>verificato</v>
      </c>
      <c r="T87" s="16">
        <f t="shared" si="17"/>
        <v>12.633852140077821</v>
      </c>
      <c r="U87" s="22">
        <f t="shared" si="18"/>
        <v>18.880155642023347</v>
      </c>
      <c r="V87" s="36">
        <f>'Caratteristiche Materiale'!$N$5*(1+ABS(MAX!M87)/(1.5*'Caratteristiche Materiale'!$N$5))^0.5</f>
        <v>32.889665738771626</v>
      </c>
      <c r="W87" s="36">
        <f t="shared" si="19"/>
        <v>67.621152758914462</v>
      </c>
      <c r="X87" s="17" t="str">
        <f t="shared" si="15"/>
        <v>verificato</v>
      </c>
    </row>
    <row r="88" spans="1:24" ht="15.75" x14ac:dyDescent="0.25">
      <c r="A88" s="5" t="s">
        <v>111</v>
      </c>
      <c r="B88" s="5" t="s">
        <v>104</v>
      </c>
      <c r="C88" s="5" t="s">
        <v>96</v>
      </c>
      <c r="D88" s="5" t="s">
        <v>108</v>
      </c>
      <c r="E88" s="96">
        <v>-274.53359999999998</v>
      </c>
      <c r="F88" s="96">
        <v>25.975200000000001</v>
      </c>
      <c r="G88" s="96">
        <v>38.817599999999999</v>
      </c>
      <c r="H88" s="96">
        <v>17.150640000000003</v>
      </c>
      <c r="I88" s="96">
        <v>16.406960000000002</v>
      </c>
      <c r="J88" s="96">
        <v>62.658000000000008</v>
      </c>
      <c r="K88" s="29">
        <f>VLOOKUP(B88,'Caratteristiche Maschi'!$A$4:$C$27,2,)</f>
        <v>0.8</v>
      </c>
      <c r="L88" s="30">
        <f>VLOOKUP(B88,'Caratteristiche Maschi'!$A$4:$C$27,3,)</f>
        <v>2.57</v>
      </c>
      <c r="M88" s="22">
        <f>IF((E88/(K88*L88))&lt;=0,(IF(ABS((E88/(K88*L88)))&gt;'Caratteristiche Materiale'!$N$4*0.85,0,(E88/(K88*L88)))),0)</f>
        <v>-133.52801556420232</v>
      </c>
      <c r="N88" s="22">
        <f>((MAXA(K88:L88)^2*MINA(K88:L88))*ABS(M88)/2)*(1-ABS(M88)/(0.85*'Caratteristiche Materiale'!$N$4))</f>
        <v>257.77311608954619</v>
      </c>
      <c r="O88" s="17" t="str">
        <f t="shared" si="13"/>
        <v>verificato</v>
      </c>
      <c r="P88" s="20">
        <f>ABS(M88)/(0.85*'Caratteristiche Materiale'!$N$4)</f>
        <v>0.26930019945721473</v>
      </c>
      <c r="Q88" s="21">
        <f t="shared" si="16"/>
        <v>0.59033280608855732</v>
      </c>
      <c r="R88" s="22">
        <f>0.85*'Caratteristiche Materiale'!$N$4*MAX!P88*(MINA(MAX!K88:L88))^2*MAXA(MAX!K88:L88)*(0.5-MAX!P88/2)</f>
        <v>80.240658704917124</v>
      </c>
      <c r="S88" s="17" t="str">
        <f t="shared" si="14"/>
        <v>verificato</v>
      </c>
      <c r="T88" s="16">
        <f t="shared" si="17"/>
        <v>12.633852140077821</v>
      </c>
      <c r="U88" s="22">
        <f t="shared" si="18"/>
        <v>18.880155642023347</v>
      </c>
      <c r="V88" s="36">
        <f>'Caratteristiche Materiale'!$N$5*(1+ABS(MAX!M88)/(1.5*'Caratteristiche Materiale'!$N$5))^0.5</f>
        <v>32.889665738771626</v>
      </c>
      <c r="W88" s="36">
        <f t="shared" si="19"/>
        <v>67.621152758914462</v>
      </c>
      <c r="X88" s="17" t="str">
        <f t="shared" si="15"/>
        <v>verificato</v>
      </c>
    </row>
    <row r="89" spans="1:24" ht="15.75" x14ac:dyDescent="0.25">
      <c r="A89" s="5" t="s">
        <v>111</v>
      </c>
      <c r="B89" s="5" t="s">
        <v>104</v>
      </c>
      <c r="C89" s="5" t="s">
        <v>97</v>
      </c>
      <c r="D89" s="5" t="s">
        <v>108</v>
      </c>
      <c r="E89" s="96">
        <v>-306.65440000000001</v>
      </c>
      <c r="F89" s="96">
        <v>3.7136000000000005</v>
      </c>
      <c r="G89" s="96">
        <v>72.712000000000003</v>
      </c>
      <c r="H89" s="96">
        <v>25.207440000000002</v>
      </c>
      <c r="I89" s="96">
        <v>30.422560000000001</v>
      </c>
      <c r="J89" s="96">
        <v>17.01352</v>
      </c>
      <c r="K89" s="29">
        <f>VLOOKUP(B89,'Caratteristiche Maschi'!$A$4:$C$27,2,)</f>
        <v>0.8</v>
      </c>
      <c r="L89" s="30">
        <f>VLOOKUP(B89,'Caratteristiche Maschi'!$A$4:$C$27,3,)</f>
        <v>2.57</v>
      </c>
      <c r="M89" s="22">
        <f>IF((E89/(K89*L89))&lt;=0,(IF(ABS((E89/(K89*L89)))&gt;'Caratteristiche Materiale'!$N$4*0.85,0,(E89/(K89*L89)))),0)</f>
        <v>-149.15097276264592</v>
      </c>
      <c r="N89" s="22">
        <f>((MAXA(K89:L89)^2*MINA(K89:L89))*ABS(M89)/2)*(1-ABS(M89)/(0.85*'Caratteristiche Materiale'!$N$4))</f>
        <v>275.51696991677306</v>
      </c>
      <c r="O89" s="17" t="str">
        <f t="shared" si="13"/>
        <v>verificato</v>
      </c>
      <c r="P89" s="20">
        <f>ABS(M89)/(0.85*'Caratteristiche Materiale'!$N$4)</f>
        <v>0.3008086845633195</v>
      </c>
      <c r="Q89" s="21">
        <f t="shared" si="16"/>
        <v>0.63096845956381442</v>
      </c>
      <c r="R89" s="22">
        <f>0.85*'Caratteristiche Materiale'!$N$4*MAX!P89*(MINA(MAX!K89:L89))^2*MAXA(MAX!K89:L89)*(0.5-MAX!P89/2)</f>
        <v>85.764037328178404</v>
      </c>
      <c r="S89" s="17" t="str">
        <f t="shared" si="14"/>
        <v>verificato</v>
      </c>
      <c r="T89" s="16">
        <f t="shared" si="17"/>
        <v>1.8062256809338524</v>
      </c>
      <c r="U89" s="22">
        <f t="shared" si="18"/>
        <v>35.365758754863812</v>
      </c>
      <c r="V89" s="36">
        <f>'Caratteristiche Materiale'!$N$5*(1+ABS(MAX!M89)/(1.5*'Caratteristiche Materiale'!$N$5))^0.5</f>
        <v>34.562444662719592</v>
      </c>
      <c r="W89" s="36">
        <f t="shared" si="19"/>
        <v>71.060386226551486</v>
      </c>
      <c r="X89" s="17" t="str">
        <f t="shared" si="15"/>
        <v>verificato</v>
      </c>
    </row>
    <row r="90" spans="1:24" ht="15.75" x14ac:dyDescent="0.25">
      <c r="A90" s="5" t="s">
        <v>111</v>
      </c>
      <c r="B90" s="5" t="s">
        <v>104</v>
      </c>
      <c r="C90" s="5" t="s">
        <v>98</v>
      </c>
      <c r="D90" s="5" t="s">
        <v>108</v>
      </c>
      <c r="E90" s="96">
        <v>-306.65440000000001</v>
      </c>
      <c r="F90" s="96">
        <v>3.7136000000000005</v>
      </c>
      <c r="G90" s="96">
        <v>72.712000000000003</v>
      </c>
      <c r="H90" s="96">
        <v>25.207440000000002</v>
      </c>
      <c r="I90" s="96">
        <v>30.422560000000001</v>
      </c>
      <c r="J90" s="96">
        <v>17.01352</v>
      </c>
      <c r="K90" s="29">
        <f>VLOOKUP(B90,'Caratteristiche Maschi'!$A$4:$C$27,2,)</f>
        <v>0.8</v>
      </c>
      <c r="L90" s="30">
        <f>VLOOKUP(B90,'Caratteristiche Maschi'!$A$4:$C$27,3,)</f>
        <v>2.57</v>
      </c>
      <c r="M90" s="22">
        <f>IF((E90/(K90*L90))&lt;=0,(IF(ABS((E90/(K90*L90)))&gt;'Caratteristiche Materiale'!$N$4*0.85,0,(E90/(K90*L90)))),0)</f>
        <v>-149.15097276264592</v>
      </c>
      <c r="N90" s="22">
        <f>((MAXA(K90:L90)^2*MINA(K90:L90))*ABS(M90)/2)*(1-ABS(M90)/(0.85*'Caratteristiche Materiale'!$N$4))</f>
        <v>275.51696991677306</v>
      </c>
      <c r="O90" s="17" t="str">
        <f t="shared" si="13"/>
        <v>verificato</v>
      </c>
      <c r="P90" s="20">
        <f>ABS(M90)/(0.85*'Caratteristiche Materiale'!$N$4)</f>
        <v>0.3008086845633195</v>
      </c>
      <c r="Q90" s="21">
        <f t="shared" si="16"/>
        <v>0.63096845956381442</v>
      </c>
      <c r="R90" s="22">
        <f>0.85*'Caratteristiche Materiale'!$N$4*MAX!P90*(MINA(MAX!K90:L90))^2*MAXA(MAX!K90:L90)*(0.5-MAX!P90/2)</f>
        <v>85.764037328178404</v>
      </c>
      <c r="S90" s="17" t="str">
        <f t="shared" si="14"/>
        <v>verificato</v>
      </c>
      <c r="T90" s="16">
        <f t="shared" si="17"/>
        <v>1.8062256809338524</v>
      </c>
      <c r="U90" s="22">
        <f t="shared" si="18"/>
        <v>35.365758754863812</v>
      </c>
      <c r="V90" s="36">
        <f>'Caratteristiche Materiale'!$N$5*(1+ABS(MAX!M90)/(1.5*'Caratteristiche Materiale'!$N$5))^0.5</f>
        <v>34.562444662719592</v>
      </c>
      <c r="W90" s="36">
        <f t="shared" si="19"/>
        <v>71.060386226551486</v>
      </c>
      <c r="X90" s="17" t="str">
        <f t="shared" si="15"/>
        <v>verificato</v>
      </c>
    </row>
    <row r="91" spans="1:24" ht="15.75" x14ac:dyDescent="0.25">
      <c r="A91" s="5" t="s">
        <v>111</v>
      </c>
      <c r="B91" s="5" t="s">
        <v>104</v>
      </c>
      <c r="C91" s="5" t="s">
        <v>99</v>
      </c>
      <c r="D91" s="5" t="s">
        <v>108</v>
      </c>
      <c r="E91" s="96">
        <v>-306.65440000000001</v>
      </c>
      <c r="F91" s="96">
        <v>3.7136000000000005</v>
      </c>
      <c r="G91" s="96">
        <v>72.712000000000003</v>
      </c>
      <c r="H91" s="96">
        <v>25.207440000000002</v>
      </c>
      <c r="I91" s="96">
        <v>30.422560000000001</v>
      </c>
      <c r="J91" s="96">
        <v>17.01352</v>
      </c>
      <c r="K91" s="29">
        <f>VLOOKUP(B91,'Caratteristiche Maschi'!$A$4:$C$27,2,)</f>
        <v>0.8</v>
      </c>
      <c r="L91" s="30">
        <f>VLOOKUP(B91,'Caratteristiche Maschi'!$A$4:$C$27,3,)</f>
        <v>2.57</v>
      </c>
      <c r="M91" s="22">
        <f>IF((E91/(K91*L91))&lt;=0,(IF(ABS((E91/(K91*L91)))&gt;'Caratteristiche Materiale'!$N$4*0.85,0,(E91/(K91*L91)))),0)</f>
        <v>-149.15097276264592</v>
      </c>
      <c r="N91" s="22">
        <f>((MAXA(K91:L91)^2*MINA(K91:L91))*ABS(M91)/2)*(1-ABS(M91)/(0.85*'Caratteristiche Materiale'!$N$4))</f>
        <v>275.51696991677306</v>
      </c>
      <c r="O91" s="17" t="str">
        <f t="shared" si="13"/>
        <v>verificato</v>
      </c>
      <c r="P91" s="20">
        <f>ABS(M91)/(0.85*'Caratteristiche Materiale'!$N$4)</f>
        <v>0.3008086845633195</v>
      </c>
      <c r="Q91" s="21">
        <f t="shared" si="16"/>
        <v>0.63096845956381442</v>
      </c>
      <c r="R91" s="22">
        <f>0.85*'Caratteristiche Materiale'!$N$4*MAX!P91*(MINA(MAX!K91:L91))^2*MAXA(MAX!K91:L91)*(0.5-MAX!P91/2)</f>
        <v>85.764037328178404</v>
      </c>
      <c r="S91" s="17" t="str">
        <f t="shared" si="14"/>
        <v>verificato</v>
      </c>
      <c r="T91" s="16">
        <f t="shared" si="17"/>
        <v>1.8062256809338524</v>
      </c>
      <c r="U91" s="22">
        <f t="shared" si="18"/>
        <v>35.365758754863812</v>
      </c>
      <c r="V91" s="36">
        <f>'Caratteristiche Materiale'!$N$5*(1+ABS(MAX!M91)/(1.5*'Caratteristiche Materiale'!$N$5))^0.5</f>
        <v>34.562444662719592</v>
      </c>
      <c r="W91" s="36">
        <f t="shared" si="19"/>
        <v>71.060386226551486</v>
      </c>
      <c r="X91" s="17" t="str">
        <f t="shared" si="15"/>
        <v>verificato</v>
      </c>
    </row>
    <row r="92" spans="1:24" ht="15.75" x14ac:dyDescent="0.25">
      <c r="A92" s="5" t="s">
        <v>111</v>
      </c>
      <c r="B92" s="5" t="s">
        <v>105</v>
      </c>
      <c r="C92" s="5" t="s">
        <v>92</v>
      </c>
      <c r="D92" s="5" t="s">
        <v>108</v>
      </c>
      <c r="E92" s="96">
        <v>-193.77680000000001</v>
      </c>
      <c r="F92" s="96">
        <v>46.564800000000005</v>
      </c>
      <c r="G92" s="96">
        <v>33.137599999999999</v>
      </c>
      <c r="H92" s="96">
        <v>13.9976</v>
      </c>
      <c r="I92" s="96">
        <v>17.770480000000003</v>
      </c>
      <c r="J92" s="96">
        <v>63.081280000000007</v>
      </c>
      <c r="K92" s="29">
        <f>VLOOKUP(B92,'Caratteristiche Maschi'!$A$4:$C$27,2,)</f>
        <v>0.8</v>
      </c>
      <c r="L92" s="30">
        <f>VLOOKUP(B92,'Caratteristiche Maschi'!$A$4:$C$27,3,)</f>
        <v>2.21</v>
      </c>
      <c r="M92" s="22">
        <f>IF((E92/(K92*L92))&lt;=0,(IF(ABS((E92/(K92*L92)))&gt;'Caratteristiche Materiale'!$N$4*0.85,0,(E92/(K92*L92)))),0)</f>
        <v>-109.60226244343892</v>
      </c>
      <c r="N92" s="22">
        <f>((MAXA(K92:L92)^2*MINA(K92:L92))*ABS(M92)/2)*(1-ABS(M92)/(0.85*'Caratteristiche Materiale'!$N$4))</f>
        <v>166.79212675011766</v>
      </c>
      <c r="O92" s="17" t="str">
        <f t="shared" si="13"/>
        <v>verificato</v>
      </c>
      <c r="P92" s="20">
        <f>ABS(M92)/(0.85*'Caratteristiche Materiale'!$N$4)</f>
        <v>0.22104657971785999</v>
      </c>
      <c r="Q92" s="21">
        <f t="shared" si="16"/>
        <v>0.51655496793868727</v>
      </c>
      <c r="R92" s="22">
        <f>0.85*'Caratteristiche Materiale'!$N$4*MAX!P92*(MINA(MAX!K92:L92))^2*MAXA(MAX!K92:L92)*(0.5-MAX!P92/2)</f>
        <v>60.377240452531289</v>
      </c>
      <c r="S92" s="17" t="str">
        <f t="shared" si="14"/>
        <v>verificato</v>
      </c>
      <c r="T92" s="16">
        <f t="shared" si="17"/>
        <v>26.337556561085975</v>
      </c>
      <c r="U92" s="22">
        <f t="shared" si="18"/>
        <v>18.742986425339367</v>
      </c>
      <c r="V92" s="36">
        <f>'Caratteristiche Materiale'!$N$5*(1+ABS(MAX!M92)/(1.5*'Caratteristiche Materiale'!$N$5))^0.5</f>
        <v>30.148515826420844</v>
      </c>
      <c r="W92" s="36">
        <f t="shared" si="19"/>
        <v>53.302575981112057</v>
      </c>
      <c r="X92" s="17" t="str">
        <f t="shared" si="15"/>
        <v>verificato</v>
      </c>
    </row>
    <row r="93" spans="1:24" ht="15.75" x14ac:dyDescent="0.25">
      <c r="A93" s="5" t="s">
        <v>111</v>
      </c>
      <c r="B93" s="5" t="s">
        <v>105</v>
      </c>
      <c r="C93" s="5" t="s">
        <v>93</v>
      </c>
      <c r="D93" s="5" t="s">
        <v>108</v>
      </c>
      <c r="E93" s="96">
        <v>-221.82800000000003</v>
      </c>
      <c r="F93" s="96">
        <v>13.6928</v>
      </c>
      <c r="G93" s="96">
        <v>61.756</v>
      </c>
      <c r="H93" s="96">
        <v>25.038560000000004</v>
      </c>
      <c r="I93" s="96">
        <v>26.509120000000003</v>
      </c>
      <c r="J93" s="96">
        <v>14.159200000000002</v>
      </c>
      <c r="K93" s="29">
        <f>VLOOKUP(B93,'Caratteristiche Maschi'!$A$4:$C$27,2,)</f>
        <v>0.8</v>
      </c>
      <c r="L93" s="30">
        <f>VLOOKUP(B93,'Caratteristiche Maschi'!$A$4:$C$27,3,)</f>
        <v>2.21</v>
      </c>
      <c r="M93" s="22">
        <f>IF((E93/(K93*L93))&lt;=0,(IF(ABS((E93/(K93*L93)))&gt;'Caratteristiche Materiale'!$N$4*0.85,0,(E93/(K93*L93)))),0)</f>
        <v>-125.46832579185522</v>
      </c>
      <c r="N93" s="22">
        <f>((MAXA(K93:L93)^2*MINA(K93:L93))*ABS(M93)/2)*(1-ABS(M93)/(0.85*'Caratteristiche Materiale'!$N$4))</f>
        <v>183.09347581848741</v>
      </c>
      <c r="O93" s="17" t="str">
        <f t="shared" si="13"/>
        <v>verificato</v>
      </c>
      <c r="P93" s="20">
        <f>ABS(M93)/(0.85*'Caratteristiche Materiale'!$N$4)</f>
        <v>0.25304536294155672</v>
      </c>
      <c r="Q93" s="21">
        <f t="shared" si="16"/>
        <v>0.56704022170599755</v>
      </c>
      <c r="R93" s="22">
        <f>0.85*'Caratteristiche Materiale'!$N$4*MAX!P93*(MINA(MAX!K93:L93))^2*MAXA(MAX!K93:L93)*(0.5-MAX!P93/2)</f>
        <v>66.278181291760163</v>
      </c>
      <c r="S93" s="17" t="str">
        <f t="shared" si="14"/>
        <v>verificato</v>
      </c>
      <c r="T93" s="16">
        <f t="shared" si="17"/>
        <v>7.7447963800904978</v>
      </c>
      <c r="U93" s="22">
        <f t="shared" si="18"/>
        <v>34.929864253393667</v>
      </c>
      <c r="V93" s="36">
        <f>'Caratteristiche Materiale'!$N$5*(1+ABS(MAX!M93)/(1.5*'Caratteristiche Materiale'!$N$5))^0.5</f>
        <v>31.992518529025901</v>
      </c>
      <c r="W93" s="36">
        <f t="shared" si="19"/>
        <v>56.562772759317795</v>
      </c>
      <c r="X93" s="17" t="str">
        <f t="shared" si="15"/>
        <v>verificato</v>
      </c>
    </row>
    <row r="94" spans="1:24" ht="15.75" x14ac:dyDescent="0.25">
      <c r="A94" s="5" t="s">
        <v>111</v>
      </c>
      <c r="B94" s="5" t="s">
        <v>105</v>
      </c>
      <c r="C94" s="5" t="s">
        <v>94</v>
      </c>
      <c r="D94" s="5" t="s">
        <v>108</v>
      </c>
      <c r="E94" s="96">
        <v>-193.77680000000001</v>
      </c>
      <c r="F94" s="96">
        <v>46.564800000000005</v>
      </c>
      <c r="G94" s="96">
        <v>33.137599999999999</v>
      </c>
      <c r="H94" s="96">
        <v>13.9976</v>
      </c>
      <c r="I94" s="96">
        <v>17.770480000000003</v>
      </c>
      <c r="J94" s="96">
        <v>63.081280000000007</v>
      </c>
      <c r="K94" s="29">
        <f>VLOOKUP(B94,'Caratteristiche Maschi'!$A$4:$C$27,2,)</f>
        <v>0.8</v>
      </c>
      <c r="L94" s="30">
        <f>VLOOKUP(B94,'Caratteristiche Maschi'!$A$4:$C$27,3,)</f>
        <v>2.21</v>
      </c>
      <c r="M94" s="22">
        <f>IF((E94/(K94*L94))&lt;=0,(IF(ABS((E94/(K94*L94)))&gt;'Caratteristiche Materiale'!$N$4*0.85,0,(E94/(K94*L94)))),0)</f>
        <v>-109.60226244343892</v>
      </c>
      <c r="N94" s="22">
        <f>((MAXA(K94:L94)^2*MINA(K94:L94))*ABS(M94)/2)*(1-ABS(M94)/(0.85*'Caratteristiche Materiale'!$N$4))</f>
        <v>166.79212675011766</v>
      </c>
      <c r="O94" s="17" t="str">
        <f t="shared" si="13"/>
        <v>verificato</v>
      </c>
      <c r="P94" s="20">
        <f>ABS(M94)/(0.85*'Caratteristiche Materiale'!$N$4)</f>
        <v>0.22104657971785999</v>
      </c>
      <c r="Q94" s="21">
        <f t="shared" si="16"/>
        <v>0.51655496793868727</v>
      </c>
      <c r="R94" s="22">
        <f>0.85*'Caratteristiche Materiale'!$N$4*MAX!P94*(MINA(MAX!K94:L94))^2*MAXA(MAX!K94:L94)*(0.5-MAX!P94/2)</f>
        <v>60.377240452531289</v>
      </c>
      <c r="S94" s="17" t="str">
        <f t="shared" si="14"/>
        <v>verificato</v>
      </c>
      <c r="T94" s="16">
        <f t="shared" si="17"/>
        <v>26.337556561085975</v>
      </c>
      <c r="U94" s="22">
        <f t="shared" si="18"/>
        <v>18.742986425339367</v>
      </c>
      <c r="V94" s="36">
        <f>'Caratteristiche Materiale'!$N$5*(1+ABS(MAX!M94)/(1.5*'Caratteristiche Materiale'!$N$5))^0.5</f>
        <v>30.148515826420844</v>
      </c>
      <c r="W94" s="36">
        <f t="shared" si="19"/>
        <v>53.302575981112057</v>
      </c>
      <c r="X94" s="17" t="str">
        <f t="shared" si="15"/>
        <v>verificato</v>
      </c>
    </row>
    <row r="95" spans="1:24" ht="15.75" x14ac:dyDescent="0.25">
      <c r="A95" s="5" t="s">
        <v>111</v>
      </c>
      <c r="B95" s="5" t="s">
        <v>105</v>
      </c>
      <c r="C95" s="5" t="s">
        <v>95</v>
      </c>
      <c r="D95" s="5" t="s">
        <v>108</v>
      </c>
      <c r="E95" s="96">
        <v>-193.77680000000001</v>
      </c>
      <c r="F95" s="96">
        <v>46.564800000000005</v>
      </c>
      <c r="G95" s="96">
        <v>33.137599999999999</v>
      </c>
      <c r="H95" s="96">
        <v>13.9976</v>
      </c>
      <c r="I95" s="96">
        <v>17.770480000000003</v>
      </c>
      <c r="J95" s="96">
        <v>63.081280000000007</v>
      </c>
      <c r="K95" s="29">
        <f>VLOOKUP(B95,'Caratteristiche Maschi'!$A$4:$C$27,2,)</f>
        <v>0.8</v>
      </c>
      <c r="L95" s="30">
        <f>VLOOKUP(B95,'Caratteristiche Maschi'!$A$4:$C$27,3,)</f>
        <v>2.21</v>
      </c>
      <c r="M95" s="22">
        <f>IF((E95/(K95*L95))&lt;=0,(IF(ABS((E95/(K95*L95)))&gt;'Caratteristiche Materiale'!$N$4*0.85,0,(E95/(K95*L95)))),0)</f>
        <v>-109.60226244343892</v>
      </c>
      <c r="N95" s="22">
        <f>((MAXA(K95:L95)^2*MINA(K95:L95))*ABS(M95)/2)*(1-ABS(M95)/(0.85*'Caratteristiche Materiale'!$N$4))</f>
        <v>166.79212675011766</v>
      </c>
      <c r="O95" s="17" t="str">
        <f t="shared" si="13"/>
        <v>verificato</v>
      </c>
      <c r="P95" s="20">
        <f>ABS(M95)/(0.85*'Caratteristiche Materiale'!$N$4)</f>
        <v>0.22104657971785999</v>
      </c>
      <c r="Q95" s="21">
        <f t="shared" si="16"/>
        <v>0.51655496793868727</v>
      </c>
      <c r="R95" s="22">
        <f>0.85*'Caratteristiche Materiale'!$N$4*MAX!P95*(MINA(MAX!K95:L95))^2*MAXA(MAX!K95:L95)*(0.5-MAX!P95/2)</f>
        <v>60.377240452531289</v>
      </c>
      <c r="S95" s="17" t="str">
        <f t="shared" si="14"/>
        <v>verificato</v>
      </c>
      <c r="T95" s="16">
        <f t="shared" si="17"/>
        <v>26.337556561085975</v>
      </c>
      <c r="U95" s="22">
        <f t="shared" si="18"/>
        <v>18.742986425339367</v>
      </c>
      <c r="V95" s="36">
        <f>'Caratteristiche Materiale'!$N$5*(1+ABS(MAX!M95)/(1.5*'Caratteristiche Materiale'!$N$5))^0.5</f>
        <v>30.148515826420844</v>
      </c>
      <c r="W95" s="36">
        <f t="shared" si="19"/>
        <v>53.302575981112057</v>
      </c>
      <c r="X95" s="17" t="str">
        <f t="shared" si="15"/>
        <v>verificato</v>
      </c>
    </row>
    <row r="96" spans="1:24" ht="15.75" x14ac:dyDescent="0.25">
      <c r="A96" s="5" t="s">
        <v>111</v>
      </c>
      <c r="B96" s="5" t="s">
        <v>105</v>
      </c>
      <c r="C96" s="5" t="s">
        <v>96</v>
      </c>
      <c r="D96" s="5" t="s">
        <v>108</v>
      </c>
      <c r="E96" s="96">
        <v>-193.77680000000001</v>
      </c>
      <c r="F96" s="96">
        <v>46.564800000000005</v>
      </c>
      <c r="G96" s="96">
        <v>33.137599999999999</v>
      </c>
      <c r="H96" s="96">
        <v>13.9976</v>
      </c>
      <c r="I96" s="96">
        <v>17.770480000000003</v>
      </c>
      <c r="J96" s="96">
        <v>63.081280000000007</v>
      </c>
      <c r="K96" s="29">
        <f>VLOOKUP(B96,'Caratteristiche Maschi'!$A$4:$C$27,2,)</f>
        <v>0.8</v>
      </c>
      <c r="L96" s="30">
        <f>VLOOKUP(B96,'Caratteristiche Maschi'!$A$4:$C$27,3,)</f>
        <v>2.21</v>
      </c>
      <c r="M96" s="22">
        <f>IF((E96/(K96*L96))&lt;=0,(IF(ABS((E96/(K96*L96)))&gt;'Caratteristiche Materiale'!$N$4*0.85,0,(E96/(K96*L96)))),0)</f>
        <v>-109.60226244343892</v>
      </c>
      <c r="N96" s="22">
        <f>((MAXA(K96:L96)^2*MINA(K96:L96))*ABS(M96)/2)*(1-ABS(M96)/(0.85*'Caratteristiche Materiale'!$N$4))</f>
        <v>166.79212675011766</v>
      </c>
      <c r="O96" s="17" t="str">
        <f t="shared" si="13"/>
        <v>verificato</v>
      </c>
      <c r="P96" s="20">
        <f>ABS(M96)/(0.85*'Caratteristiche Materiale'!$N$4)</f>
        <v>0.22104657971785999</v>
      </c>
      <c r="Q96" s="21">
        <f t="shared" si="16"/>
        <v>0.51655496793868727</v>
      </c>
      <c r="R96" s="22">
        <f>0.85*'Caratteristiche Materiale'!$N$4*MAX!P96*(MINA(MAX!K96:L96))^2*MAXA(MAX!K96:L96)*(0.5-MAX!P96/2)</f>
        <v>60.377240452531289</v>
      </c>
      <c r="S96" s="17" t="str">
        <f t="shared" si="14"/>
        <v>verificato</v>
      </c>
      <c r="T96" s="16">
        <f t="shared" si="17"/>
        <v>26.337556561085975</v>
      </c>
      <c r="U96" s="22">
        <f t="shared" si="18"/>
        <v>18.742986425339367</v>
      </c>
      <c r="V96" s="36">
        <f>'Caratteristiche Materiale'!$N$5*(1+ABS(MAX!M96)/(1.5*'Caratteristiche Materiale'!$N$5))^0.5</f>
        <v>30.148515826420844</v>
      </c>
      <c r="W96" s="36">
        <f t="shared" si="19"/>
        <v>53.302575981112057</v>
      </c>
      <c r="X96" s="17" t="str">
        <f t="shared" si="15"/>
        <v>verificato</v>
      </c>
    </row>
    <row r="97" spans="1:24" ht="15.75" x14ac:dyDescent="0.25">
      <c r="A97" s="5" t="s">
        <v>111</v>
      </c>
      <c r="B97" s="5" t="s">
        <v>105</v>
      </c>
      <c r="C97" s="5" t="s">
        <v>97</v>
      </c>
      <c r="D97" s="5" t="s">
        <v>108</v>
      </c>
      <c r="E97" s="96">
        <v>-221.82800000000003</v>
      </c>
      <c r="F97" s="96">
        <v>13.6928</v>
      </c>
      <c r="G97" s="96">
        <v>61.756</v>
      </c>
      <c r="H97" s="96">
        <v>25.038560000000004</v>
      </c>
      <c r="I97" s="96">
        <v>26.509120000000003</v>
      </c>
      <c r="J97" s="96">
        <v>14.159200000000002</v>
      </c>
      <c r="K97" s="29">
        <f>VLOOKUP(B97,'Caratteristiche Maschi'!$A$4:$C$27,2,)</f>
        <v>0.8</v>
      </c>
      <c r="L97" s="30">
        <f>VLOOKUP(B97,'Caratteristiche Maschi'!$A$4:$C$27,3,)</f>
        <v>2.21</v>
      </c>
      <c r="M97" s="22">
        <f>IF((E97/(K97*L97))&lt;=0,(IF(ABS((E97/(K97*L97)))&gt;'Caratteristiche Materiale'!$N$4*0.85,0,(E97/(K97*L97)))),0)</f>
        <v>-125.46832579185522</v>
      </c>
      <c r="N97" s="22">
        <f>((MAXA(K97:L97)^2*MINA(K97:L97))*ABS(M97)/2)*(1-ABS(M97)/(0.85*'Caratteristiche Materiale'!$N$4))</f>
        <v>183.09347581848741</v>
      </c>
      <c r="O97" s="17" t="str">
        <f t="shared" si="13"/>
        <v>verificato</v>
      </c>
      <c r="P97" s="20">
        <f>ABS(M97)/(0.85*'Caratteristiche Materiale'!$N$4)</f>
        <v>0.25304536294155672</v>
      </c>
      <c r="Q97" s="21">
        <f t="shared" si="16"/>
        <v>0.56704022170599755</v>
      </c>
      <c r="R97" s="22">
        <f>0.85*'Caratteristiche Materiale'!$N$4*MAX!P97*(MINA(MAX!K97:L97))^2*MAXA(MAX!K97:L97)*(0.5-MAX!P97/2)</f>
        <v>66.278181291760163</v>
      </c>
      <c r="S97" s="17" t="str">
        <f t="shared" si="14"/>
        <v>verificato</v>
      </c>
      <c r="T97" s="16">
        <f t="shared" si="17"/>
        <v>7.7447963800904978</v>
      </c>
      <c r="U97" s="22">
        <f t="shared" si="18"/>
        <v>34.929864253393667</v>
      </c>
      <c r="V97" s="36">
        <f>'Caratteristiche Materiale'!$N$5*(1+ABS(MAX!M97)/(1.5*'Caratteristiche Materiale'!$N$5))^0.5</f>
        <v>31.992518529025901</v>
      </c>
      <c r="W97" s="36">
        <f t="shared" si="19"/>
        <v>56.562772759317795</v>
      </c>
      <c r="X97" s="17" t="str">
        <f t="shared" si="15"/>
        <v>verificato</v>
      </c>
    </row>
    <row r="98" spans="1:24" ht="15.75" x14ac:dyDescent="0.25">
      <c r="A98" s="5" t="s">
        <v>111</v>
      </c>
      <c r="B98" s="5" t="s">
        <v>105</v>
      </c>
      <c r="C98" s="5" t="s">
        <v>98</v>
      </c>
      <c r="D98" s="5" t="s">
        <v>108</v>
      </c>
      <c r="E98" s="96">
        <v>-221.82800000000003</v>
      </c>
      <c r="F98" s="96">
        <v>13.6928</v>
      </c>
      <c r="G98" s="96">
        <v>61.756</v>
      </c>
      <c r="H98" s="96">
        <v>25.038560000000004</v>
      </c>
      <c r="I98" s="96">
        <v>26.509120000000003</v>
      </c>
      <c r="J98" s="96">
        <v>14.159200000000002</v>
      </c>
      <c r="K98" s="29">
        <f>VLOOKUP(B98,'Caratteristiche Maschi'!$A$4:$C$27,2,)</f>
        <v>0.8</v>
      </c>
      <c r="L98" s="30">
        <f>VLOOKUP(B98,'Caratteristiche Maschi'!$A$4:$C$27,3,)</f>
        <v>2.21</v>
      </c>
      <c r="M98" s="22">
        <f>IF((E98/(K98*L98))&lt;=0,(IF(ABS((E98/(K98*L98)))&gt;'Caratteristiche Materiale'!$N$4*0.85,0,(E98/(K98*L98)))),0)</f>
        <v>-125.46832579185522</v>
      </c>
      <c r="N98" s="22">
        <f>((MAXA(K98:L98)^2*MINA(K98:L98))*ABS(M98)/2)*(1-ABS(M98)/(0.85*'Caratteristiche Materiale'!$N$4))</f>
        <v>183.09347581848741</v>
      </c>
      <c r="O98" s="17" t="str">
        <f t="shared" si="13"/>
        <v>verificato</v>
      </c>
      <c r="P98" s="20">
        <f>ABS(M98)/(0.85*'Caratteristiche Materiale'!$N$4)</f>
        <v>0.25304536294155672</v>
      </c>
      <c r="Q98" s="21">
        <f t="shared" si="16"/>
        <v>0.56704022170599755</v>
      </c>
      <c r="R98" s="22">
        <f>0.85*'Caratteristiche Materiale'!$N$4*MAX!P98*(MINA(MAX!K98:L98))^2*MAXA(MAX!K98:L98)*(0.5-MAX!P98/2)</f>
        <v>66.278181291760163</v>
      </c>
      <c r="S98" s="17" t="str">
        <f t="shared" si="14"/>
        <v>verificato</v>
      </c>
      <c r="T98" s="16">
        <f t="shared" si="17"/>
        <v>7.7447963800904978</v>
      </c>
      <c r="U98" s="22">
        <f t="shared" si="18"/>
        <v>34.929864253393667</v>
      </c>
      <c r="V98" s="36">
        <f>'Caratteristiche Materiale'!$N$5*(1+ABS(MAX!M98)/(1.5*'Caratteristiche Materiale'!$N$5))^0.5</f>
        <v>31.992518529025901</v>
      </c>
      <c r="W98" s="36">
        <f t="shared" si="19"/>
        <v>56.562772759317795</v>
      </c>
      <c r="X98" s="17" t="str">
        <f t="shared" si="15"/>
        <v>verificato</v>
      </c>
    </row>
    <row r="99" spans="1:24" ht="15.75" x14ac:dyDescent="0.25">
      <c r="A99" s="5" t="s">
        <v>111</v>
      </c>
      <c r="B99" s="5" t="s">
        <v>105</v>
      </c>
      <c r="C99" s="5" t="s">
        <v>99</v>
      </c>
      <c r="D99" s="5" t="s">
        <v>108</v>
      </c>
      <c r="E99" s="96">
        <v>-221.82800000000003</v>
      </c>
      <c r="F99" s="96">
        <v>13.6928</v>
      </c>
      <c r="G99" s="96">
        <v>61.756</v>
      </c>
      <c r="H99" s="96">
        <v>25.038560000000004</v>
      </c>
      <c r="I99" s="96">
        <v>26.509120000000003</v>
      </c>
      <c r="J99" s="96">
        <v>14.159200000000002</v>
      </c>
      <c r="K99" s="29">
        <f>VLOOKUP(B99,'Caratteristiche Maschi'!$A$4:$C$27,2,)</f>
        <v>0.8</v>
      </c>
      <c r="L99" s="30">
        <f>VLOOKUP(B99,'Caratteristiche Maschi'!$A$4:$C$27,3,)</f>
        <v>2.21</v>
      </c>
      <c r="M99" s="22">
        <f>IF((E99/(K99*L99))&lt;=0,(IF(ABS((E99/(K99*L99)))&gt;'Caratteristiche Materiale'!$N$4*0.85,0,(E99/(K99*L99)))),0)</f>
        <v>-125.46832579185522</v>
      </c>
      <c r="N99" s="22">
        <f>((MAXA(K99:L99)^2*MINA(K99:L99))*ABS(M99)/2)*(1-ABS(M99)/(0.85*'Caratteristiche Materiale'!$N$4))</f>
        <v>183.09347581848741</v>
      </c>
      <c r="O99" s="17" t="str">
        <f t="shared" si="13"/>
        <v>verificato</v>
      </c>
      <c r="P99" s="20">
        <f>ABS(M99)/(0.85*'Caratteristiche Materiale'!$N$4)</f>
        <v>0.25304536294155672</v>
      </c>
      <c r="Q99" s="21">
        <f t="shared" si="16"/>
        <v>0.56704022170599755</v>
      </c>
      <c r="R99" s="22">
        <f>0.85*'Caratteristiche Materiale'!$N$4*MAX!P99*(MINA(MAX!K99:L99))^2*MAXA(MAX!K99:L99)*(0.5-MAX!P99/2)</f>
        <v>66.278181291760163</v>
      </c>
      <c r="S99" s="17" t="str">
        <f t="shared" si="14"/>
        <v>verificato</v>
      </c>
      <c r="T99" s="16">
        <f t="shared" si="17"/>
        <v>7.7447963800904978</v>
      </c>
      <c r="U99" s="22">
        <f t="shared" si="18"/>
        <v>34.929864253393667</v>
      </c>
      <c r="V99" s="36">
        <f>'Caratteristiche Materiale'!$N$5*(1+ABS(MAX!M99)/(1.5*'Caratteristiche Materiale'!$N$5))^0.5</f>
        <v>31.992518529025901</v>
      </c>
      <c r="W99" s="36">
        <f t="shared" si="19"/>
        <v>56.562772759317795</v>
      </c>
      <c r="X99" s="17" t="str">
        <f t="shared" si="15"/>
        <v>verificato</v>
      </c>
    </row>
    <row r="100" spans="1:24" ht="15.75" x14ac:dyDescent="0.25">
      <c r="A100" s="5" t="s">
        <v>111</v>
      </c>
      <c r="B100" s="5" t="s">
        <v>106</v>
      </c>
      <c r="C100" s="5" t="s">
        <v>92</v>
      </c>
      <c r="D100" s="5" t="s">
        <v>108</v>
      </c>
      <c r="E100" s="96">
        <v>-345.74960000000004</v>
      </c>
      <c r="F100" s="96">
        <v>45.788800000000002</v>
      </c>
      <c r="G100" s="96">
        <v>35.598399999999998</v>
      </c>
      <c r="H100" s="96">
        <v>26.860960000000002</v>
      </c>
      <c r="I100" s="96">
        <v>32.290320000000001</v>
      </c>
      <c r="J100" s="96">
        <v>56.688559999999995</v>
      </c>
      <c r="K100" s="29">
        <f>VLOOKUP(B100,'Caratteristiche Maschi'!$A$4:$C$27,2,)</f>
        <v>0.8</v>
      </c>
      <c r="L100" s="30">
        <f>VLOOKUP(B100,'Caratteristiche Maschi'!$A$4:$C$27,3,)</f>
        <v>3.41</v>
      </c>
      <c r="M100" s="22">
        <f>IF((E100/(K100*L100))&lt;=0,(IF(ABS((E100/(K100*L100)))&gt;'Caratteristiche Materiale'!$N$4*0.85,0,(E100/(K100*L100)))),0)</f>
        <v>-126.74105571847508</v>
      </c>
      <c r="N100" s="22">
        <f>((MAXA(K100:L100)^2*MINA(K100:L100))*ABS(M100)/2)*(1-ABS(M100)/(0.85*'Caratteristiche Materiale'!$N$4))</f>
        <v>438.81888409223535</v>
      </c>
      <c r="O100" s="17" t="str">
        <f t="shared" ref="O100:O131" si="20">IF(N100&gt;=ABS((IF(A100="Y",I100,J100))), "verificato", "NON VERIFICATO")</f>
        <v>verificato</v>
      </c>
      <c r="P100" s="20">
        <f>ABS(M100)/(0.85*'Caratteristiche Materiale'!$N$4)</f>
        <v>0.25561221321373123</v>
      </c>
      <c r="Q100" s="21">
        <f t="shared" si="16"/>
        <v>0.57082382900912765</v>
      </c>
      <c r="R100" s="22">
        <f>0.85*'Caratteristiche Materiale'!$N$4*MAX!P100*(MINA(MAX!K100:L100))^2*MAXA(MAX!K100:L100)*(0.5-MAX!P100/2)</f>
        <v>102.94871181049511</v>
      </c>
      <c r="S100" s="17" t="str">
        <f t="shared" ref="S100:S131" si="21">IF(R100&gt;=ABS((IF(A100="Y",J100,I100))), "verificato", "NON VERIFICATO")</f>
        <v>verificato</v>
      </c>
      <c r="T100" s="16">
        <f t="shared" si="17"/>
        <v>16.78475073313783</v>
      </c>
      <c r="U100" s="22">
        <f t="shared" si="18"/>
        <v>13.049266862170086</v>
      </c>
      <c r="V100" s="36">
        <f>'Caratteristiche Materiale'!$N$5*(1+ABS(MAX!M100)/(1.5*'Caratteristiche Materiale'!$N$5))^0.5</f>
        <v>32.13585505613608</v>
      </c>
      <c r="W100" s="36">
        <f t="shared" si="19"/>
        <v>87.666612593139234</v>
      </c>
      <c r="X100" s="17" t="str">
        <f t="shared" ref="X100:X131" si="22">IF(W100&gt;=ABS((IF(A100="Y",G100,F100))), "verificato", "NON VERIFICATO")</f>
        <v>verificato</v>
      </c>
    </row>
    <row r="101" spans="1:24" ht="15.75" x14ac:dyDescent="0.25">
      <c r="A101" s="5" t="s">
        <v>111</v>
      </c>
      <c r="B101" s="5" t="s">
        <v>106</v>
      </c>
      <c r="C101" s="5" t="s">
        <v>93</v>
      </c>
      <c r="D101" s="5" t="s">
        <v>108</v>
      </c>
      <c r="E101" s="96">
        <v>-353.4248</v>
      </c>
      <c r="F101" s="96">
        <v>35.022399999999998</v>
      </c>
      <c r="G101" s="96">
        <v>68.599199999999996</v>
      </c>
      <c r="H101" s="96">
        <v>49.468320000000006</v>
      </c>
      <c r="I101" s="96">
        <v>55.218640000000008</v>
      </c>
      <c r="J101" s="96">
        <v>49.775599999999997</v>
      </c>
      <c r="K101" s="29">
        <f>VLOOKUP(B101,'Caratteristiche Maschi'!$A$4:$C$27,2,)</f>
        <v>0.8</v>
      </c>
      <c r="L101" s="30">
        <f>VLOOKUP(B101,'Caratteristiche Maschi'!$A$4:$C$27,3,)</f>
        <v>3.41</v>
      </c>
      <c r="M101" s="22">
        <f>IF((E101/(K101*L101))&lt;=0,(IF(ABS((E101/(K101*L101)))&gt;'Caratteristiche Materiale'!$N$4*0.85,0,(E101/(K101*L101)))),0)</f>
        <v>-129.55454545454543</v>
      </c>
      <c r="N101" s="22">
        <f>((MAXA(K101:L101)^2*MINA(K101:L101))*ABS(M101)/2)*(1-ABS(M101)/(0.85*'Caratteristiche Materiale'!$N$4))</f>
        <v>445.14085216591599</v>
      </c>
      <c r="O101" s="17" t="str">
        <f t="shared" si="20"/>
        <v>verificato</v>
      </c>
      <c r="P101" s="20">
        <f>ABS(M101)/(0.85*'Caratteristiche Materiale'!$N$4)</f>
        <v>0.26128647822765466</v>
      </c>
      <c r="Q101" s="21">
        <f t="shared" si="16"/>
        <v>0.5790475635691319</v>
      </c>
      <c r="R101" s="22">
        <f>0.85*'Caratteristiche Materiale'!$N$4*MAX!P101*(MINA(MAX!K101:L101))^2*MAXA(MAX!K101:L101)*(0.5-MAX!P101/2)</f>
        <v>104.43187147587471</v>
      </c>
      <c r="S101" s="17" t="str">
        <f t="shared" si="21"/>
        <v>verificato</v>
      </c>
      <c r="T101" s="16">
        <f t="shared" si="17"/>
        <v>12.838123167155423</v>
      </c>
      <c r="U101" s="22">
        <f t="shared" si="18"/>
        <v>25.146334310850438</v>
      </c>
      <c r="V101" s="36">
        <f>'Caratteristiche Materiale'!$N$5*(1+ABS(MAX!M101)/(1.5*'Caratteristiche Materiale'!$N$5))^0.5</f>
        <v>32.450467304537057</v>
      </c>
      <c r="W101" s="36">
        <f t="shared" si="19"/>
        <v>88.524874806777106</v>
      </c>
      <c r="X101" s="17" t="str">
        <f t="shared" si="22"/>
        <v>verificato</v>
      </c>
    </row>
    <row r="102" spans="1:24" ht="15.75" x14ac:dyDescent="0.25">
      <c r="A102" s="5" t="s">
        <v>111</v>
      </c>
      <c r="B102" s="5" t="s">
        <v>106</v>
      </c>
      <c r="C102" s="5" t="s">
        <v>94</v>
      </c>
      <c r="D102" s="5" t="s">
        <v>108</v>
      </c>
      <c r="E102" s="96">
        <v>-345.74960000000004</v>
      </c>
      <c r="F102" s="96">
        <v>45.788800000000002</v>
      </c>
      <c r="G102" s="96">
        <v>35.598399999999998</v>
      </c>
      <c r="H102" s="96">
        <v>26.860960000000002</v>
      </c>
      <c r="I102" s="96">
        <v>32.290320000000001</v>
      </c>
      <c r="J102" s="96">
        <v>56.688559999999995</v>
      </c>
      <c r="K102" s="29">
        <f>VLOOKUP(B102,'Caratteristiche Maschi'!$A$4:$C$27,2,)</f>
        <v>0.8</v>
      </c>
      <c r="L102" s="30">
        <f>VLOOKUP(B102,'Caratteristiche Maschi'!$A$4:$C$27,3,)</f>
        <v>3.41</v>
      </c>
      <c r="M102" s="22">
        <f>IF((E102/(K102*L102))&lt;=0,(IF(ABS((E102/(K102*L102)))&gt;'Caratteristiche Materiale'!$N$4*0.85,0,(E102/(K102*L102)))),0)</f>
        <v>-126.74105571847508</v>
      </c>
      <c r="N102" s="22">
        <f>((MAXA(K102:L102)^2*MINA(K102:L102))*ABS(M102)/2)*(1-ABS(M102)/(0.85*'Caratteristiche Materiale'!$N$4))</f>
        <v>438.81888409223535</v>
      </c>
      <c r="O102" s="17" t="str">
        <f t="shared" si="20"/>
        <v>verificato</v>
      </c>
      <c r="P102" s="20">
        <f>ABS(M102)/(0.85*'Caratteristiche Materiale'!$N$4)</f>
        <v>0.25561221321373123</v>
      </c>
      <c r="Q102" s="21">
        <f t="shared" si="16"/>
        <v>0.57082382900912765</v>
      </c>
      <c r="R102" s="22">
        <f>0.85*'Caratteristiche Materiale'!$N$4*MAX!P102*(MINA(MAX!K102:L102))^2*MAXA(MAX!K102:L102)*(0.5-MAX!P102/2)</f>
        <v>102.94871181049511</v>
      </c>
      <c r="S102" s="17" t="str">
        <f t="shared" si="21"/>
        <v>verificato</v>
      </c>
      <c r="T102" s="16">
        <f t="shared" si="17"/>
        <v>16.78475073313783</v>
      </c>
      <c r="U102" s="22">
        <f t="shared" si="18"/>
        <v>13.049266862170086</v>
      </c>
      <c r="V102" s="36">
        <f>'Caratteristiche Materiale'!$N$5*(1+ABS(MAX!M102)/(1.5*'Caratteristiche Materiale'!$N$5))^0.5</f>
        <v>32.13585505613608</v>
      </c>
      <c r="W102" s="36">
        <f t="shared" si="19"/>
        <v>87.666612593139234</v>
      </c>
      <c r="X102" s="17" t="str">
        <f t="shared" si="22"/>
        <v>verificato</v>
      </c>
    </row>
    <row r="103" spans="1:24" ht="15.75" x14ac:dyDescent="0.25">
      <c r="A103" s="5" t="s">
        <v>111</v>
      </c>
      <c r="B103" s="5" t="s">
        <v>106</v>
      </c>
      <c r="C103" s="5" t="s">
        <v>95</v>
      </c>
      <c r="D103" s="5" t="s">
        <v>108</v>
      </c>
      <c r="E103" s="96">
        <v>-345.74960000000004</v>
      </c>
      <c r="F103" s="96">
        <v>45.788800000000002</v>
      </c>
      <c r="G103" s="96">
        <v>35.598399999999998</v>
      </c>
      <c r="H103" s="96">
        <v>26.860960000000002</v>
      </c>
      <c r="I103" s="96">
        <v>32.290320000000001</v>
      </c>
      <c r="J103" s="96">
        <v>56.688559999999995</v>
      </c>
      <c r="K103" s="29">
        <f>VLOOKUP(B103,'Caratteristiche Maschi'!$A$4:$C$27,2,)</f>
        <v>0.8</v>
      </c>
      <c r="L103" s="30">
        <f>VLOOKUP(B103,'Caratteristiche Maschi'!$A$4:$C$27,3,)</f>
        <v>3.41</v>
      </c>
      <c r="M103" s="22">
        <f>IF((E103/(K103*L103))&lt;=0,(IF(ABS((E103/(K103*L103)))&gt;'Caratteristiche Materiale'!$N$4*0.85,0,(E103/(K103*L103)))),0)</f>
        <v>-126.74105571847508</v>
      </c>
      <c r="N103" s="22">
        <f>((MAXA(K103:L103)^2*MINA(K103:L103))*ABS(M103)/2)*(1-ABS(M103)/(0.85*'Caratteristiche Materiale'!$N$4))</f>
        <v>438.81888409223535</v>
      </c>
      <c r="O103" s="17" t="str">
        <f t="shared" si="20"/>
        <v>verificato</v>
      </c>
      <c r="P103" s="20">
        <f>ABS(M103)/(0.85*'Caratteristiche Materiale'!$N$4)</f>
        <v>0.25561221321373123</v>
      </c>
      <c r="Q103" s="21">
        <f t="shared" si="16"/>
        <v>0.57082382900912765</v>
      </c>
      <c r="R103" s="22">
        <f>0.85*'Caratteristiche Materiale'!$N$4*MAX!P103*(MINA(MAX!K103:L103))^2*MAXA(MAX!K103:L103)*(0.5-MAX!P103/2)</f>
        <v>102.94871181049511</v>
      </c>
      <c r="S103" s="17" t="str">
        <f t="shared" si="21"/>
        <v>verificato</v>
      </c>
      <c r="T103" s="16">
        <f t="shared" si="17"/>
        <v>16.78475073313783</v>
      </c>
      <c r="U103" s="22">
        <f t="shared" si="18"/>
        <v>13.049266862170086</v>
      </c>
      <c r="V103" s="36">
        <f>'Caratteristiche Materiale'!$N$5*(1+ABS(MAX!M103)/(1.5*'Caratteristiche Materiale'!$N$5))^0.5</f>
        <v>32.13585505613608</v>
      </c>
      <c r="W103" s="36">
        <f t="shared" si="19"/>
        <v>87.666612593139234</v>
      </c>
      <c r="X103" s="17" t="str">
        <f t="shared" si="22"/>
        <v>verificato</v>
      </c>
    </row>
    <row r="104" spans="1:24" ht="15.75" x14ac:dyDescent="0.25">
      <c r="A104" s="5" t="s">
        <v>111</v>
      </c>
      <c r="B104" s="5" t="s">
        <v>106</v>
      </c>
      <c r="C104" s="5" t="s">
        <v>96</v>
      </c>
      <c r="D104" s="5" t="s">
        <v>108</v>
      </c>
      <c r="E104" s="96">
        <v>-345.74960000000004</v>
      </c>
      <c r="F104" s="96">
        <v>45.788800000000002</v>
      </c>
      <c r="G104" s="96">
        <v>35.598399999999998</v>
      </c>
      <c r="H104" s="96">
        <v>26.860960000000002</v>
      </c>
      <c r="I104" s="96">
        <v>32.290320000000001</v>
      </c>
      <c r="J104" s="96">
        <v>56.688559999999995</v>
      </c>
      <c r="K104" s="29">
        <f>VLOOKUP(B104,'Caratteristiche Maschi'!$A$4:$C$27,2,)</f>
        <v>0.8</v>
      </c>
      <c r="L104" s="30">
        <f>VLOOKUP(B104,'Caratteristiche Maschi'!$A$4:$C$27,3,)</f>
        <v>3.41</v>
      </c>
      <c r="M104" s="22">
        <f>IF((E104/(K104*L104))&lt;=0,(IF(ABS((E104/(K104*L104)))&gt;'Caratteristiche Materiale'!$N$4*0.85,0,(E104/(K104*L104)))),0)</f>
        <v>-126.74105571847508</v>
      </c>
      <c r="N104" s="22">
        <f>((MAXA(K104:L104)^2*MINA(K104:L104))*ABS(M104)/2)*(1-ABS(M104)/(0.85*'Caratteristiche Materiale'!$N$4))</f>
        <v>438.81888409223535</v>
      </c>
      <c r="O104" s="17" t="str">
        <f t="shared" si="20"/>
        <v>verificato</v>
      </c>
      <c r="P104" s="20">
        <f>ABS(M104)/(0.85*'Caratteristiche Materiale'!$N$4)</f>
        <v>0.25561221321373123</v>
      </c>
      <c r="Q104" s="21">
        <f t="shared" si="16"/>
        <v>0.57082382900912765</v>
      </c>
      <c r="R104" s="22">
        <f>0.85*'Caratteristiche Materiale'!$N$4*MAX!P104*(MINA(MAX!K104:L104))^2*MAXA(MAX!K104:L104)*(0.5-MAX!P104/2)</f>
        <v>102.94871181049511</v>
      </c>
      <c r="S104" s="17" t="str">
        <f t="shared" si="21"/>
        <v>verificato</v>
      </c>
      <c r="T104" s="16">
        <f t="shared" si="17"/>
        <v>16.78475073313783</v>
      </c>
      <c r="U104" s="22">
        <f t="shared" si="18"/>
        <v>13.049266862170086</v>
      </c>
      <c r="V104" s="36">
        <f>'Caratteristiche Materiale'!$N$5*(1+ABS(MAX!M104)/(1.5*'Caratteristiche Materiale'!$N$5))^0.5</f>
        <v>32.13585505613608</v>
      </c>
      <c r="W104" s="36">
        <f t="shared" si="19"/>
        <v>87.666612593139234</v>
      </c>
      <c r="X104" s="17" t="str">
        <f t="shared" si="22"/>
        <v>verificato</v>
      </c>
    </row>
    <row r="105" spans="1:24" ht="15.75" x14ac:dyDescent="0.25">
      <c r="A105" s="5" t="s">
        <v>111</v>
      </c>
      <c r="B105" s="5" t="s">
        <v>106</v>
      </c>
      <c r="C105" s="5" t="s">
        <v>97</v>
      </c>
      <c r="D105" s="5" t="s">
        <v>108</v>
      </c>
      <c r="E105" s="96">
        <v>-353.4248</v>
      </c>
      <c r="F105" s="96">
        <v>35.022399999999998</v>
      </c>
      <c r="G105" s="96">
        <v>68.599199999999996</v>
      </c>
      <c r="H105" s="96">
        <v>49.468320000000006</v>
      </c>
      <c r="I105" s="96">
        <v>55.218640000000008</v>
      </c>
      <c r="J105" s="96">
        <v>49.775599999999997</v>
      </c>
      <c r="K105" s="29">
        <f>VLOOKUP(B105,'Caratteristiche Maschi'!$A$4:$C$27,2,)</f>
        <v>0.8</v>
      </c>
      <c r="L105" s="30">
        <f>VLOOKUP(B105,'Caratteristiche Maschi'!$A$4:$C$27,3,)</f>
        <v>3.41</v>
      </c>
      <c r="M105" s="22">
        <f>IF((E105/(K105*L105))&lt;=0,(IF(ABS((E105/(K105*L105)))&gt;'Caratteristiche Materiale'!$N$4*0.85,0,(E105/(K105*L105)))),0)</f>
        <v>-129.55454545454543</v>
      </c>
      <c r="N105" s="22">
        <f>((MAXA(K105:L105)^2*MINA(K105:L105))*ABS(M105)/2)*(1-ABS(M105)/(0.85*'Caratteristiche Materiale'!$N$4))</f>
        <v>445.14085216591599</v>
      </c>
      <c r="O105" s="17" t="str">
        <f t="shared" si="20"/>
        <v>verificato</v>
      </c>
      <c r="P105" s="20">
        <f>ABS(M105)/(0.85*'Caratteristiche Materiale'!$N$4)</f>
        <v>0.26128647822765466</v>
      </c>
      <c r="Q105" s="21">
        <f t="shared" si="16"/>
        <v>0.5790475635691319</v>
      </c>
      <c r="R105" s="22">
        <f>0.85*'Caratteristiche Materiale'!$N$4*MAX!P105*(MINA(MAX!K105:L105))^2*MAXA(MAX!K105:L105)*(0.5-MAX!P105/2)</f>
        <v>104.43187147587471</v>
      </c>
      <c r="S105" s="17" t="str">
        <f t="shared" si="21"/>
        <v>verificato</v>
      </c>
      <c r="T105" s="16">
        <f t="shared" si="17"/>
        <v>12.838123167155423</v>
      </c>
      <c r="U105" s="22">
        <f t="shared" si="18"/>
        <v>25.146334310850438</v>
      </c>
      <c r="V105" s="36">
        <f>'Caratteristiche Materiale'!$N$5*(1+ABS(MAX!M105)/(1.5*'Caratteristiche Materiale'!$N$5))^0.5</f>
        <v>32.450467304537057</v>
      </c>
      <c r="W105" s="36">
        <f t="shared" si="19"/>
        <v>88.524874806777106</v>
      </c>
      <c r="X105" s="17" t="str">
        <f t="shared" si="22"/>
        <v>verificato</v>
      </c>
    </row>
    <row r="106" spans="1:24" ht="15.75" x14ac:dyDescent="0.25">
      <c r="A106" s="5" t="s">
        <v>111</v>
      </c>
      <c r="B106" s="5" t="s">
        <v>106</v>
      </c>
      <c r="C106" s="5" t="s">
        <v>98</v>
      </c>
      <c r="D106" s="5" t="s">
        <v>108</v>
      </c>
      <c r="E106" s="96">
        <v>-353.4248</v>
      </c>
      <c r="F106" s="96">
        <v>35.022399999999998</v>
      </c>
      <c r="G106" s="96">
        <v>68.599199999999996</v>
      </c>
      <c r="H106" s="96">
        <v>49.468320000000006</v>
      </c>
      <c r="I106" s="96">
        <v>55.218640000000008</v>
      </c>
      <c r="J106" s="96">
        <v>49.775599999999997</v>
      </c>
      <c r="K106" s="29">
        <f>VLOOKUP(B106,'Caratteristiche Maschi'!$A$4:$C$27,2,)</f>
        <v>0.8</v>
      </c>
      <c r="L106" s="30">
        <f>VLOOKUP(B106,'Caratteristiche Maschi'!$A$4:$C$27,3,)</f>
        <v>3.41</v>
      </c>
      <c r="M106" s="22">
        <f>IF((E106/(K106*L106))&lt;=0,(IF(ABS((E106/(K106*L106)))&gt;'Caratteristiche Materiale'!$N$4*0.85,0,(E106/(K106*L106)))),0)</f>
        <v>-129.55454545454543</v>
      </c>
      <c r="N106" s="22">
        <f>((MAXA(K106:L106)^2*MINA(K106:L106))*ABS(M106)/2)*(1-ABS(M106)/(0.85*'Caratteristiche Materiale'!$N$4))</f>
        <v>445.14085216591599</v>
      </c>
      <c r="O106" s="17" t="str">
        <f t="shared" si="20"/>
        <v>verificato</v>
      </c>
      <c r="P106" s="20">
        <f>ABS(M106)/(0.85*'Caratteristiche Materiale'!$N$4)</f>
        <v>0.26128647822765466</v>
      </c>
      <c r="Q106" s="21">
        <f t="shared" si="16"/>
        <v>0.5790475635691319</v>
      </c>
      <c r="R106" s="22">
        <f>0.85*'Caratteristiche Materiale'!$N$4*MAX!P106*(MINA(MAX!K106:L106))^2*MAXA(MAX!K106:L106)*(0.5-MAX!P106/2)</f>
        <v>104.43187147587471</v>
      </c>
      <c r="S106" s="17" t="str">
        <f t="shared" si="21"/>
        <v>verificato</v>
      </c>
      <c r="T106" s="16">
        <f t="shared" si="17"/>
        <v>12.838123167155423</v>
      </c>
      <c r="U106" s="22">
        <f t="shared" si="18"/>
        <v>25.146334310850438</v>
      </c>
      <c r="V106" s="36">
        <f>'Caratteristiche Materiale'!$N$5*(1+ABS(MAX!M106)/(1.5*'Caratteristiche Materiale'!$N$5))^0.5</f>
        <v>32.450467304537057</v>
      </c>
      <c r="W106" s="36">
        <f t="shared" si="19"/>
        <v>88.524874806777106</v>
      </c>
      <c r="X106" s="17" t="str">
        <f t="shared" si="22"/>
        <v>verificato</v>
      </c>
    </row>
    <row r="107" spans="1:24" ht="15.75" x14ac:dyDescent="0.25">
      <c r="A107" s="5" t="s">
        <v>111</v>
      </c>
      <c r="B107" s="5" t="s">
        <v>106</v>
      </c>
      <c r="C107" s="5" t="s">
        <v>99</v>
      </c>
      <c r="D107" s="5" t="s">
        <v>108</v>
      </c>
      <c r="E107" s="96">
        <v>-353.4248</v>
      </c>
      <c r="F107" s="96">
        <v>35.022399999999998</v>
      </c>
      <c r="G107" s="96">
        <v>68.599199999999996</v>
      </c>
      <c r="H107" s="96">
        <v>49.468320000000006</v>
      </c>
      <c r="I107" s="96">
        <v>55.218640000000008</v>
      </c>
      <c r="J107" s="96">
        <v>49.775599999999997</v>
      </c>
      <c r="K107" s="29">
        <f>VLOOKUP(B107,'Caratteristiche Maschi'!$A$4:$C$27,2,)</f>
        <v>0.8</v>
      </c>
      <c r="L107" s="30">
        <f>VLOOKUP(B107,'Caratteristiche Maschi'!$A$4:$C$27,3,)</f>
        <v>3.41</v>
      </c>
      <c r="M107" s="22">
        <f>IF((E107/(K107*L107))&lt;=0,(IF(ABS((E107/(K107*L107)))&gt;'Caratteristiche Materiale'!$N$4*0.85,0,(E107/(K107*L107)))),0)</f>
        <v>-129.55454545454543</v>
      </c>
      <c r="N107" s="22">
        <f>((MAXA(K107:L107)^2*MINA(K107:L107))*ABS(M107)/2)*(1-ABS(M107)/(0.85*'Caratteristiche Materiale'!$N$4))</f>
        <v>445.14085216591599</v>
      </c>
      <c r="O107" s="17" t="str">
        <f t="shared" si="20"/>
        <v>verificato</v>
      </c>
      <c r="P107" s="20">
        <f>ABS(M107)/(0.85*'Caratteristiche Materiale'!$N$4)</f>
        <v>0.26128647822765466</v>
      </c>
      <c r="Q107" s="21">
        <f t="shared" si="16"/>
        <v>0.5790475635691319</v>
      </c>
      <c r="R107" s="22">
        <f>0.85*'Caratteristiche Materiale'!$N$4*MAX!P107*(MINA(MAX!K107:L107))^2*MAXA(MAX!K107:L107)*(0.5-MAX!P107/2)</f>
        <v>104.43187147587471</v>
      </c>
      <c r="S107" s="17" t="str">
        <f t="shared" si="21"/>
        <v>verificato</v>
      </c>
      <c r="T107" s="16">
        <f t="shared" si="17"/>
        <v>12.838123167155423</v>
      </c>
      <c r="U107" s="22">
        <f t="shared" si="18"/>
        <v>25.146334310850438</v>
      </c>
      <c r="V107" s="36">
        <f>'Caratteristiche Materiale'!$N$5*(1+ABS(MAX!M107)/(1.5*'Caratteristiche Materiale'!$N$5))^0.5</f>
        <v>32.450467304537057</v>
      </c>
      <c r="W107" s="36">
        <f t="shared" si="19"/>
        <v>88.524874806777106</v>
      </c>
      <c r="X107" s="17" t="str">
        <f t="shared" si="22"/>
        <v>verificato</v>
      </c>
    </row>
    <row r="108" spans="1:24" ht="15.75" x14ac:dyDescent="0.25">
      <c r="A108" s="5" t="s">
        <v>111</v>
      </c>
      <c r="B108" s="5" t="s">
        <v>14</v>
      </c>
      <c r="C108" s="5" t="s">
        <v>92</v>
      </c>
      <c r="D108" s="5" t="s">
        <v>108</v>
      </c>
      <c r="E108" s="96">
        <v>-155.0264</v>
      </c>
      <c r="F108" s="96">
        <v>99.099199999999996</v>
      </c>
      <c r="G108" s="96">
        <v>16.423200000000001</v>
      </c>
      <c r="H108" s="96">
        <v>14.490639999999999</v>
      </c>
      <c r="I108" s="96">
        <v>18.302320000000002</v>
      </c>
      <c r="J108" s="96">
        <v>160.34775999999999</v>
      </c>
      <c r="K108" s="29">
        <f>VLOOKUP(B108,'Caratteristiche Maschi'!$A$4:$C$27,2,)</f>
        <v>0.8</v>
      </c>
      <c r="L108" s="30">
        <f>VLOOKUP(B108,'Caratteristiche Maschi'!$A$4:$C$27,3,)</f>
        <v>2.2000000000000002</v>
      </c>
      <c r="M108" s="22">
        <f>IF((E108/(K108*L108))&lt;=0,(IF(ABS((E108/(K108*L108)))&gt;'Caratteristiche Materiale'!$N$4*0.85,0,(E108/(K108*L108)))),0)</f>
        <v>-88.083181818181799</v>
      </c>
      <c r="N108" s="22">
        <f>((MAXA(K108:L108)^2*MINA(K108:L108))*ABS(M108)/2)*(1-ABS(M108)/(0.85*'Caratteristiche Materiale'!$N$4))</f>
        <v>140.23510970971429</v>
      </c>
      <c r="O108" s="17" t="str">
        <f t="shared" si="20"/>
        <v>NON VERIFICATO</v>
      </c>
      <c r="P108" s="20">
        <f>ABS(M108)/(0.85*'Caratteristiche Materiale'!$N$4)</f>
        <v>0.17764675324675319</v>
      </c>
      <c r="Q108" s="21">
        <f t="shared" si="16"/>
        <v>0.43826515292292118</v>
      </c>
      <c r="R108" s="22">
        <f>0.85*'Caratteristiche Materiale'!$N$4*MAX!P108*(MINA(MAX!K108:L108))^2*MAXA(MAX!K108:L108)*(0.5-MAX!P108/2)</f>
        <v>50.994585348987023</v>
      </c>
      <c r="S108" s="17" t="str">
        <f t="shared" si="21"/>
        <v>verificato</v>
      </c>
      <c r="T108" s="16">
        <f t="shared" si="17"/>
        <v>56.306363636363628</v>
      </c>
      <c r="U108" s="22">
        <f t="shared" si="18"/>
        <v>9.3313636363636352</v>
      </c>
      <c r="V108" s="36">
        <f>'Caratteristiche Materiale'!$N$5*(1+ABS(MAX!M108)/(1.5*'Caratteristiche Materiale'!$N$5))^0.5</f>
        <v>27.45027184277825</v>
      </c>
      <c r="W108" s="36">
        <f t="shared" si="19"/>
        <v>48.312478443289727</v>
      </c>
      <c r="X108" s="17" t="str">
        <f t="shared" si="22"/>
        <v>NON VERIFICATO</v>
      </c>
    </row>
    <row r="109" spans="1:24" ht="15.75" x14ac:dyDescent="0.25">
      <c r="A109" s="5" t="s">
        <v>111</v>
      </c>
      <c r="B109" s="5" t="s">
        <v>14</v>
      </c>
      <c r="C109" s="5" t="s">
        <v>93</v>
      </c>
      <c r="D109" s="5" t="s">
        <v>108</v>
      </c>
      <c r="E109" s="96">
        <v>-184.19920000000002</v>
      </c>
      <c r="F109" s="96">
        <v>69.995199999999997</v>
      </c>
      <c r="G109" s="96">
        <v>31.747199999999999</v>
      </c>
      <c r="H109" s="96">
        <v>22.805760000000003</v>
      </c>
      <c r="I109" s="96">
        <v>29.915120000000002</v>
      </c>
      <c r="J109" s="96">
        <v>106.26672000000002</v>
      </c>
      <c r="K109" s="29">
        <f>VLOOKUP(B109,'Caratteristiche Maschi'!$A$4:$C$27,2,)</f>
        <v>0.8</v>
      </c>
      <c r="L109" s="30">
        <f>VLOOKUP(B109,'Caratteristiche Maschi'!$A$4:$C$27,3,)</f>
        <v>2.2000000000000002</v>
      </c>
      <c r="M109" s="22">
        <f>IF((E109/(K109*L109))&lt;=0,(IF(ABS((E109/(K109*L109)))&gt;'Caratteristiche Materiale'!$N$4*0.85,0,(E109/(K109*L109)))),0)</f>
        <v>-104.65863636363636</v>
      </c>
      <c r="N109" s="22">
        <f>((MAXA(K109:L109)^2*MINA(K109:L109))*ABS(M109)/2)*(1-ABS(M109)/(0.85*'Caratteristiche Materiale'!$N$4))</f>
        <v>159.85103771347903</v>
      </c>
      <c r="O109" s="17" t="str">
        <f t="shared" si="20"/>
        <v>verificato</v>
      </c>
      <c r="P109" s="20">
        <f>ABS(M109)/(0.85*'Caratteristiche Materiale'!$N$4)</f>
        <v>0.21107624140565315</v>
      </c>
      <c r="Q109" s="21">
        <f t="shared" si="16"/>
        <v>0.49956918515914672</v>
      </c>
      <c r="R109" s="22">
        <f>0.85*'Caratteristiche Materiale'!$N$4*MAX!P109*(MINA(MAX!K109:L109))^2*MAXA(MAX!K109:L109)*(0.5-MAX!P109/2)</f>
        <v>58.127650077628751</v>
      </c>
      <c r="S109" s="17" t="str">
        <f t="shared" si="21"/>
        <v>verificato</v>
      </c>
      <c r="T109" s="16">
        <f t="shared" si="17"/>
        <v>39.769999999999996</v>
      </c>
      <c r="U109" s="22">
        <f t="shared" si="18"/>
        <v>18.038181818181815</v>
      </c>
      <c r="V109" s="36">
        <f>'Caratteristiche Materiale'!$N$5*(1+ABS(MAX!M109)/(1.5*'Caratteristiche Materiale'!$N$5))^0.5</f>
        <v>29.550449072798212</v>
      </c>
      <c r="W109" s="36">
        <f t="shared" si="19"/>
        <v>52.008790368124863</v>
      </c>
      <c r="X109" s="17" t="str">
        <f t="shared" si="22"/>
        <v>NON VERIFICATO</v>
      </c>
    </row>
    <row r="110" spans="1:24" ht="15.75" x14ac:dyDescent="0.25">
      <c r="A110" s="5" t="s">
        <v>111</v>
      </c>
      <c r="B110" s="5" t="s">
        <v>14</v>
      </c>
      <c r="C110" s="5" t="s">
        <v>94</v>
      </c>
      <c r="D110" s="5" t="s">
        <v>108</v>
      </c>
      <c r="E110" s="96">
        <v>-155.0264</v>
      </c>
      <c r="F110" s="96">
        <v>99.099199999999996</v>
      </c>
      <c r="G110" s="96">
        <v>16.423200000000001</v>
      </c>
      <c r="H110" s="96">
        <v>14.490639999999999</v>
      </c>
      <c r="I110" s="96">
        <v>18.302320000000002</v>
      </c>
      <c r="J110" s="96">
        <v>160.34775999999999</v>
      </c>
      <c r="K110" s="29">
        <f>VLOOKUP(B110,'Caratteristiche Maschi'!$A$4:$C$27,2,)</f>
        <v>0.8</v>
      </c>
      <c r="L110" s="30">
        <f>VLOOKUP(B110,'Caratteristiche Maschi'!$A$4:$C$27,3,)</f>
        <v>2.2000000000000002</v>
      </c>
      <c r="M110" s="22">
        <f>IF((E110/(K110*L110))&lt;=0,(IF(ABS((E110/(K110*L110)))&gt;'Caratteristiche Materiale'!$N$4*0.85,0,(E110/(K110*L110)))),0)</f>
        <v>-88.083181818181799</v>
      </c>
      <c r="N110" s="22">
        <f>((MAXA(K110:L110)^2*MINA(K110:L110))*ABS(M110)/2)*(1-ABS(M110)/(0.85*'Caratteristiche Materiale'!$N$4))</f>
        <v>140.23510970971429</v>
      </c>
      <c r="O110" s="17" t="str">
        <f t="shared" si="20"/>
        <v>NON VERIFICATO</v>
      </c>
      <c r="P110" s="20">
        <f>ABS(M110)/(0.85*'Caratteristiche Materiale'!$N$4)</f>
        <v>0.17764675324675319</v>
      </c>
      <c r="Q110" s="21">
        <f t="shared" si="16"/>
        <v>0.43826515292292118</v>
      </c>
      <c r="R110" s="22">
        <f>0.85*'Caratteristiche Materiale'!$N$4*MAX!P110*(MINA(MAX!K110:L110))^2*MAXA(MAX!K110:L110)*(0.5-MAX!P110/2)</f>
        <v>50.994585348987023</v>
      </c>
      <c r="S110" s="17" t="str">
        <f t="shared" si="21"/>
        <v>verificato</v>
      </c>
      <c r="T110" s="16">
        <f t="shared" si="17"/>
        <v>56.306363636363628</v>
      </c>
      <c r="U110" s="22">
        <f t="shared" si="18"/>
        <v>9.3313636363636352</v>
      </c>
      <c r="V110" s="36">
        <f>'Caratteristiche Materiale'!$N$5*(1+ABS(MAX!M110)/(1.5*'Caratteristiche Materiale'!$N$5))^0.5</f>
        <v>27.45027184277825</v>
      </c>
      <c r="W110" s="36">
        <f t="shared" si="19"/>
        <v>48.312478443289727</v>
      </c>
      <c r="X110" s="17" t="str">
        <f t="shared" si="22"/>
        <v>NON VERIFICATO</v>
      </c>
    </row>
    <row r="111" spans="1:24" ht="15.75" x14ac:dyDescent="0.25">
      <c r="A111" s="5" t="s">
        <v>111</v>
      </c>
      <c r="B111" s="5" t="s">
        <v>14</v>
      </c>
      <c r="C111" s="5" t="s">
        <v>95</v>
      </c>
      <c r="D111" s="5" t="s">
        <v>108</v>
      </c>
      <c r="E111" s="96">
        <v>-155.0264</v>
      </c>
      <c r="F111" s="96">
        <v>99.099199999999996</v>
      </c>
      <c r="G111" s="96">
        <v>16.423200000000001</v>
      </c>
      <c r="H111" s="96">
        <v>14.490639999999999</v>
      </c>
      <c r="I111" s="96">
        <v>18.302320000000002</v>
      </c>
      <c r="J111" s="96">
        <v>160.34775999999999</v>
      </c>
      <c r="K111" s="29">
        <f>VLOOKUP(B111,'Caratteristiche Maschi'!$A$4:$C$27,2,)</f>
        <v>0.8</v>
      </c>
      <c r="L111" s="30">
        <f>VLOOKUP(B111,'Caratteristiche Maschi'!$A$4:$C$27,3,)</f>
        <v>2.2000000000000002</v>
      </c>
      <c r="M111" s="22">
        <f>IF((E111/(K111*L111))&lt;=0,(IF(ABS((E111/(K111*L111)))&gt;'Caratteristiche Materiale'!$N$4*0.85,0,(E111/(K111*L111)))),0)</f>
        <v>-88.083181818181799</v>
      </c>
      <c r="N111" s="22">
        <f>((MAXA(K111:L111)^2*MINA(K111:L111))*ABS(M111)/2)*(1-ABS(M111)/(0.85*'Caratteristiche Materiale'!$N$4))</f>
        <v>140.23510970971429</v>
      </c>
      <c r="O111" s="17" t="str">
        <f t="shared" si="20"/>
        <v>NON VERIFICATO</v>
      </c>
      <c r="P111" s="20">
        <f>ABS(M111)/(0.85*'Caratteristiche Materiale'!$N$4)</f>
        <v>0.17764675324675319</v>
      </c>
      <c r="Q111" s="21">
        <f t="shared" si="16"/>
        <v>0.43826515292292118</v>
      </c>
      <c r="R111" s="22">
        <f>0.85*'Caratteristiche Materiale'!$N$4*MAX!P111*(MINA(MAX!K111:L111))^2*MAXA(MAX!K111:L111)*(0.5-MAX!P111/2)</f>
        <v>50.994585348987023</v>
      </c>
      <c r="S111" s="17" t="str">
        <f t="shared" si="21"/>
        <v>verificato</v>
      </c>
      <c r="T111" s="16">
        <f t="shared" si="17"/>
        <v>56.306363636363628</v>
      </c>
      <c r="U111" s="22">
        <f t="shared" si="18"/>
        <v>9.3313636363636352</v>
      </c>
      <c r="V111" s="36">
        <f>'Caratteristiche Materiale'!$N$5*(1+ABS(MAX!M111)/(1.5*'Caratteristiche Materiale'!$N$5))^0.5</f>
        <v>27.45027184277825</v>
      </c>
      <c r="W111" s="36">
        <f t="shared" si="19"/>
        <v>48.312478443289727</v>
      </c>
      <c r="X111" s="17" t="str">
        <f t="shared" si="22"/>
        <v>NON VERIFICATO</v>
      </c>
    </row>
    <row r="112" spans="1:24" ht="15.75" x14ac:dyDescent="0.25">
      <c r="A112" s="5" t="s">
        <v>111</v>
      </c>
      <c r="B112" s="5" t="s">
        <v>14</v>
      </c>
      <c r="C112" s="5" t="s">
        <v>96</v>
      </c>
      <c r="D112" s="5" t="s">
        <v>108</v>
      </c>
      <c r="E112" s="96">
        <v>-155.0264</v>
      </c>
      <c r="F112" s="96">
        <v>99.099199999999996</v>
      </c>
      <c r="G112" s="96">
        <v>16.423200000000001</v>
      </c>
      <c r="H112" s="96">
        <v>14.490639999999999</v>
      </c>
      <c r="I112" s="96">
        <v>18.302320000000002</v>
      </c>
      <c r="J112" s="96">
        <v>160.34775999999999</v>
      </c>
      <c r="K112" s="29">
        <f>VLOOKUP(B112,'Caratteristiche Maschi'!$A$4:$C$27,2,)</f>
        <v>0.8</v>
      </c>
      <c r="L112" s="30">
        <f>VLOOKUP(B112,'Caratteristiche Maschi'!$A$4:$C$27,3,)</f>
        <v>2.2000000000000002</v>
      </c>
      <c r="M112" s="22">
        <f>IF((E112/(K112*L112))&lt;=0,(IF(ABS((E112/(K112*L112)))&gt;'Caratteristiche Materiale'!$N$4*0.85,0,(E112/(K112*L112)))),0)</f>
        <v>-88.083181818181799</v>
      </c>
      <c r="N112" s="22">
        <f>((MAXA(K112:L112)^2*MINA(K112:L112))*ABS(M112)/2)*(1-ABS(M112)/(0.85*'Caratteristiche Materiale'!$N$4))</f>
        <v>140.23510970971429</v>
      </c>
      <c r="O112" s="17" t="str">
        <f t="shared" si="20"/>
        <v>NON VERIFICATO</v>
      </c>
      <c r="P112" s="20">
        <f>ABS(M112)/(0.85*'Caratteristiche Materiale'!$N$4)</f>
        <v>0.17764675324675319</v>
      </c>
      <c r="Q112" s="21">
        <f t="shared" si="16"/>
        <v>0.43826515292292118</v>
      </c>
      <c r="R112" s="22">
        <f>0.85*'Caratteristiche Materiale'!$N$4*MAX!P112*(MINA(MAX!K112:L112))^2*MAXA(MAX!K112:L112)*(0.5-MAX!P112/2)</f>
        <v>50.994585348987023</v>
      </c>
      <c r="S112" s="17" t="str">
        <f t="shared" si="21"/>
        <v>verificato</v>
      </c>
      <c r="T112" s="16">
        <f t="shared" si="17"/>
        <v>56.306363636363628</v>
      </c>
      <c r="U112" s="22">
        <f t="shared" si="18"/>
        <v>9.3313636363636352</v>
      </c>
      <c r="V112" s="36">
        <f>'Caratteristiche Materiale'!$N$5*(1+ABS(MAX!M112)/(1.5*'Caratteristiche Materiale'!$N$5))^0.5</f>
        <v>27.45027184277825</v>
      </c>
      <c r="W112" s="36">
        <f t="shared" si="19"/>
        <v>48.312478443289727</v>
      </c>
      <c r="X112" s="17" t="str">
        <f t="shared" si="22"/>
        <v>NON VERIFICATO</v>
      </c>
    </row>
    <row r="113" spans="1:24" ht="15.75" x14ac:dyDescent="0.25">
      <c r="A113" s="5" t="s">
        <v>111</v>
      </c>
      <c r="B113" s="5" t="s">
        <v>14</v>
      </c>
      <c r="C113" s="5" t="s">
        <v>97</v>
      </c>
      <c r="D113" s="5" t="s">
        <v>108</v>
      </c>
      <c r="E113" s="96">
        <v>-184.19920000000002</v>
      </c>
      <c r="F113" s="96">
        <v>69.995199999999997</v>
      </c>
      <c r="G113" s="96">
        <v>31.747199999999999</v>
      </c>
      <c r="H113" s="96">
        <v>22.805760000000003</v>
      </c>
      <c r="I113" s="96">
        <v>29.915120000000002</v>
      </c>
      <c r="J113" s="96">
        <v>106.26672000000002</v>
      </c>
      <c r="K113" s="29">
        <f>VLOOKUP(B113,'Caratteristiche Maschi'!$A$4:$C$27,2,)</f>
        <v>0.8</v>
      </c>
      <c r="L113" s="30">
        <f>VLOOKUP(B113,'Caratteristiche Maschi'!$A$4:$C$27,3,)</f>
        <v>2.2000000000000002</v>
      </c>
      <c r="M113" s="22">
        <f>IF((E113/(K113*L113))&lt;=0,(IF(ABS((E113/(K113*L113)))&gt;'Caratteristiche Materiale'!$N$4*0.85,0,(E113/(K113*L113)))),0)</f>
        <v>-104.65863636363636</v>
      </c>
      <c r="N113" s="22">
        <f>((MAXA(K113:L113)^2*MINA(K113:L113))*ABS(M113)/2)*(1-ABS(M113)/(0.85*'Caratteristiche Materiale'!$N$4))</f>
        <v>159.85103771347903</v>
      </c>
      <c r="O113" s="17" t="str">
        <f t="shared" si="20"/>
        <v>verificato</v>
      </c>
      <c r="P113" s="20">
        <f>ABS(M113)/(0.85*'Caratteristiche Materiale'!$N$4)</f>
        <v>0.21107624140565315</v>
      </c>
      <c r="Q113" s="21">
        <f t="shared" si="16"/>
        <v>0.49956918515914672</v>
      </c>
      <c r="R113" s="22">
        <f>0.85*'Caratteristiche Materiale'!$N$4*MAX!P113*(MINA(MAX!K113:L113))^2*MAXA(MAX!K113:L113)*(0.5-MAX!P113/2)</f>
        <v>58.127650077628751</v>
      </c>
      <c r="S113" s="17" t="str">
        <f t="shared" si="21"/>
        <v>verificato</v>
      </c>
      <c r="T113" s="16">
        <f t="shared" si="17"/>
        <v>39.769999999999996</v>
      </c>
      <c r="U113" s="22">
        <f t="shared" si="18"/>
        <v>18.038181818181815</v>
      </c>
      <c r="V113" s="36">
        <f>'Caratteristiche Materiale'!$N$5*(1+ABS(MAX!M113)/(1.5*'Caratteristiche Materiale'!$N$5))^0.5</f>
        <v>29.550449072798212</v>
      </c>
      <c r="W113" s="36">
        <f t="shared" si="19"/>
        <v>52.008790368124863</v>
      </c>
      <c r="X113" s="17" t="str">
        <f t="shared" si="22"/>
        <v>NON VERIFICATO</v>
      </c>
    </row>
    <row r="114" spans="1:24" ht="15.75" x14ac:dyDescent="0.25">
      <c r="A114" s="5" t="s">
        <v>111</v>
      </c>
      <c r="B114" s="5" t="s">
        <v>14</v>
      </c>
      <c r="C114" s="5" t="s">
        <v>98</v>
      </c>
      <c r="D114" s="5" t="s">
        <v>108</v>
      </c>
      <c r="E114" s="96">
        <v>-184.19920000000002</v>
      </c>
      <c r="F114" s="96">
        <v>69.995199999999997</v>
      </c>
      <c r="G114" s="96">
        <v>31.747199999999999</v>
      </c>
      <c r="H114" s="96">
        <v>22.805760000000003</v>
      </c>
      <c r="I114" s="96">
        <v>29.915120000000002</v>
      </c>
      <c r="J114" s="96">
        <v>106.26672000000002</v>
      </c>
      <c r="K114" s="29">
        <f>VLOOKUP(B114,'Caratteristiche Maschi'!$A$4:$C$27,2,)</f>
        <v>0.8</v>
      </c>
      <c r="L114" s="30">
        <f>VLOOKUP(B114,'Caratteristiche Maschi'!$A$4:$C$27,3,)</f>
        <v>2.2000000000000002</v>
      </c>
      <c r="M114" s="22">
        <f>IF((E114/(K114*L114))&lt;=0,(IF(ABS((E114/(K114*L114)))&gt;'Caratteristiche Materiale'!$N$4*0.85,0,(E114/(K114*L114)))),0)</f>
        <v>-104.65863636363636</v>
      </c>
      <c r="N114" s="22">
        <f>((MAXA(K114:L114)^2*MINA(K114:L114))*ABS(M114)/2)*(1-ABS(M114)/(0.85*'Caratteristiche Materiale'!$N$4))</f>
        <v>159.85103771347903</v>
      </c>
      <c r="O114" s="17" t="str">
        <f t="shared" si="20"/>
        <v>verificato</v>
      </c>
      <c r="P114" s="20">
        <f>ABS(M114)/(0.85*'Caratteristiche Materiale'!$N$4)</f>
        <v>0.21107624140565315</v>
      </c>
      <c r="Q114" s="21">
        <f t="shared" si="16"/>
        <v>0.49956918515914672</v>
      </c>
      <c r="R114" s="22">
        <f>0.85*'Caratteristiche Materiale'!$N$4*MAX!P114*(MINA(MAX!K114:L114))^2*MAXA(MAX!K114:L114)*(0.5-MAX!P114/2)</f>
        <v>58.127650077628751</v>
      </c>
      <c r="S114" s="17" t="str">
        <f t="shared" si="21"/>
        <v>verificato</v>
      </c>
      <c r="T114" s="16">
        <f t="shared" si="17"/>
        <v>39.769999999999996</v>
      </c>
      <c r="U114" s="22">
        <f t="shared" si="18"/>
        <v>18.038181818181815</v>
      </c>
      <c r="V114" s="36">
        <f>'Caratteristiche Materiale'!$N$5*(1+ABS(MAX!M114)/(1.5*'Caratteristiche Materiale'!$N$5))^0.5</f>
        <v>29.550449072798212</v>
      </c>
      <c r="W114" s="36">
        <f t="shared" si="19"/>
        <v>52.008790368124863</v>
      </c>
      <c r="X114" s="17" t="str">
        <f t="shared" si="22"/>
        <v>NON VERIFICATO</v>
      </c>
    </row>
    <row r="115" spans="1:24" ht="15.75" x14ac:dyDescent="0.25">
      <c r="A115" s="5" t="s">
        <v>111</v>
      </c>
      <c r="B115" s="5" t="s">
        <v>14</v>
      </c>
      <c r="C115" s="5" t="s">
        <v>99</v>
      </c>
      <c r="D115" s="5" t="s">
        <v>108</v>
      </c>
      <c r="E115" s="96">
        <v>-184.19920000000002</v>
      </c>
      <c r="F115" s="96">
        <v>69.995199999999997</v>
      </c>
      <c r="G115" s="96">
        <v>31.747199999999999</v>
      </c>
      <c r="H115" s="96">
        <v>22.805760000000003</v>
      </c>
      <c r="I115" s="96">
        <v>29.915120000000002</v>
      </c>
      <c r="J115" s="96">
        <v>106.26672000000002</v>
      </c>
      <c r="K115" s="29">
        <f>VLOOKUP(B115,'Caratteristiche Maschi'!$A$4:$C$27,2,)</f>
        <v>0.8</v>
      </c>
      <c r="L115" s="30">
        <f>VLOOKUP(B115,'Caratteristiche Maschi'!$A$4:$C$27,3,)</f>
        <v>2.2000000000000002</v>
      </c>
      <c r="M115" s="22">
        <f>IF((E115/(K115*L115))&lt;=0,(IF(ABS((E115/(K115*L115)))&gt;'Caratteristiche Materiale'!$N$4*0.85,0,(E115/(K115*L115)))),0)</f>
        <v>-104.65863636363636</v>
      </c>
      <c r="N115" s="22">
        <f>((MAXA(K115:L115)^2*MINA(K115:L115))*ABS(M115)/2)*(1-ABS(M115)/(0.85*'Caratteristiche Materiale'!$N$4))</f>
        <v>159.85103771347903</v>
      </c>
      <c r="O115" s="17" t="str">
        <f t="shared" si="20"/>
        <v>verificato</v>
      </c>
      <c r="P115" s="20">
        <f>ABS(M115)/(0.85*'Caratteristiche Materiale'!$N$4)</f>
        <v>0.21107624140565315</v>
      </c>
      <c r="Q115" s="21">
        <f t="shared" si="16"/>
        <v>0.49956918515914672</v>
      </c>
      <c r="R115" s="22">
        <f>0.85*'Caratteristiche Materiale'!$N$4*MAX!P115*(MINA(MAX!K115:L115))^2*MAXA(MAX!K115:L115)*(0.5-MAX!P115/2)</f>
        <v>58.127650077628751</v>
      </c>
      <c r="S115" s="17" t="str">
        <f t="shared" si="21"/>
        <v>verificato</v>
      </c>
      <c r="T115" s="16">
        <f t="shared" si="17"/>
        <v>39.769999999999996</v>
      </c>
      <c r="U115" s="22">
        <f t="shared" si="18"/>
        <v>18.038181818181815</v>
      </c>
      <c r="V115" s="36">
        <f>'Caratteristiche Materiale'!$N$5*(1+ABS(MAX!M115)/(1.5*'Caratteristiche Materiale'!$N$5))^0.5</f>
        <v>29.550449072798212</v>
      </c>
      <c r="W115" s="36">
        <f t="shared" si="19"/>
        <v>52.008790368124863</v>
      </c>
      <c r="X115" s="17" t="str">
        <f t="shared" si="22"/>
        <v>NON VERIFICATO</v>
      </c>
    </row>
    <row r="116" spans="1:24" ht="15.75" x14ac:dyDescent="0.25">
      <c r="A116" s="5" t="s">
        <v>111</v>
      </c>
      <c r="B116" s="5" t="s">
        <v>107</v>
      </c>
      <c r="C116" s="5" t="s">
        <v>92</v>
      </c>
      <c r="D116" s="5" t="s">
        <v>108</v>
      </c>
      <c r="E116" s="96">
        <v>-250.40479999999999</v>
      </c>
      <c r="F116" s="96">
        <v>48.443200000000004</v>
      </c>
      <c r="G116" s="96">
        <v>26.6936</v>
      </c>
      <c r="H116" s="96">
        <v>33.114800000000002</v>
      </c>
      <c r="I116" s="96">
        <v>19.15728</v>
      </c>
      <c r="J116" s="96">
        <v>40.444560000000003</v>
      </c>
      <c r="K116" s="29">
        <f>VLOOKUP(B116,'Caratteristiche Maschi'!$A$4:$C$27,2,)</f>
        <v>0.8</v>
      </c>
      <c r="L116" s="30">
        <f>VLOOKUP(B116,'Caratteristiche Maschi'!$A$4:$C$27,3,)</f>
        <v>3.72</v>
      </c>
      <c r="M116" s="22">
        <f>IF((E116/(K116*L116))&lt;=0,(IF(ABS((E116/(K116*L116)))&gt;'Caratteristiche Materiale'!$N$4*0.85,0,(E116/(K116*L116)))),0)</f>
        <v>-84.141397849462351</v>
      </c>
      <c r="N116" s="22">
        <f>((MAXA(K116:L116)^2*MINA(K116:L116))*ABS(M116)/2)*(1-ABS(M116)/(0.85*'Caratteristiche Materiale'!$N$4))</f>
        <v>386.71608279448742</v>
      </c>
      <c r="O116" s="17" t="str">
        <f t="shared" si="20"/>
        <v>verificato</v>
      </c>
      <c r="P116" s="20">
        <f>ABS(M116)/(0.85*'Caratteristiche Materiale'!$N$4)</f>
        <v>0.1696969368392518</v>
      </c>
      <c r="Q116" s="21">
        <f t="shared" si="16"/>
        <v>0.42269965939988036</v>
      </c>
      <c r="R116" s="22">
        <f>0.85*'Caratteristiche Materiale'!$N$4*MAX!P116*(MINA(MAX!K116:L116))^2*MAXA(MAX!K116:L116)*(0.5-MAX!P116/2)</f>
        <v>83.164748988061802</v>
      </c>
      <c r="S116" s="17" t="str">
        <f t="shared" si="21"/>
        <v>verificato</v>
      </c>
      <c r="T116" s="16">
        <f t="shared" si="17"/>
        <v>16.277956989247311</v>
      </c>
      <c r="U116" s="22">
        <f t="shared" si="18"/>
        <v>8.9696236559139777</v>
      </c>
      <c r="V116" s="36">
        <f>'Caratteristiche Materiale'!$N$5*(1+ABS(MAX!M116)/(1.5*'Caratteristiche Materiale'!$N$5))^0.5</f>
        <v>26.926733639049861</v>
      </c>
      <c r="W116" s="36">
        <f t="shared" si="19"/>
        <v>80.133959309812397</v>
      </c>
      <c r="X116" s="17" t="str">
        <f t="shared" si="22"/>
        <v>verificato</v>
      </c>
    </row>
    <row r="117" spans="1:24" ht="15.75" x14ac:dyDescent="0.25">
      <c r="A117" s="5" t="s">
        <v>111</v>
      </c>
      <c r="B117" s="5" t="s">
        <v>107</v>
      </c>
      <c r="C117" s="5" t="s">
        <v>93</v>
      </c>
      <c r="D117" s="5" t="s">
        <v>108</v>
      </c>
      <c r="E117" s="96">
        <v>-258.51600000000002</v>
      </c>
      <c r="F117" s="96">
        <v>70.219200000000001</v>
      </c>
      <c r="G117" s="96">
        <v>41.041600000000003</v>
      </c>
      <c r="H117" s="96">
        <v>65.615679999999998</v>
      </c>
      <c r="I117" s="96">
        <v>30.312880000000003</v>
      </c>
      <c r="J117" s="96">
        <v>74.391360000000006</v>
      </c>
      <c r="K117" s="29">
        <f>VLOOKUP(B117,'Caratteristiche Maschi'!$A$4:$C$27,2,)</f>
        <v>0.8</v>
      </c>
      <c r="L117" s="30">
        <f>VLOOKUP(B117,'Caratteristiche Maschi'!$A$4:$C$27,3,)</f>
        <v>3.72</v>
      </c>
      <c r="M117" s="22">
        <f>IF((E117/(K117*L117))&lt;=0,(IF(ABS((E117/(K117*L117)))&gt;'Caratteristiche Materiale'!$N$4*0.85,0,(E117/(K117*L117)))),0)</f>
        <v>-86.866935483870961</v>
      </c>
      <c r="N117" s="22">
        <f>((MAXA(K117:L117)^2*MINA(K117:L117))*ABS(M117)/2)*(1-ABS(M117)/(0.85*'Caratteristiche Materiale'!$N$4))</f>
        <v>396.59960589579833</v>
      </c>
      <c r="O117" s="17" t="str">
        <f t="shared" si="20"/>
        <v>verificato</v>
      </c>
      <c r="P117" s="20">
        <f>ABS(M117)/(0.85*'Caratteristiche Materiale'!$N$4)</f>
        <v>0.17519381946326915</v>
      </c>
      <c r="Q117" s="21">
        <f t="shared" si="16"/>
        <v>0.43350283525542177</v>
      </c>
      <c r="R117" s="22">
        <f>0.85*'Caratteristiche Materiale'!$N$4*MAX!P117*(MINA(MAX!K117:L117))^2*MAXA(MAX!K117:L117)*(0.5-MAX!P117/2)</f>
        <v>85.290237827053417</v>
      </c>
      <c r="S117" s="17" t="str">
        <f t="shared" si="21"/>
        <v>verificato</v>
      </c>
      <c r="T117" s="16">
        <f t="shared" si="17"/>
        <v>23.595161290322576</v>
      </c>
      <c r="U117" s="22">
        <f t="shared" si="18"/>
        <v>13.790860215053762</v>
      </c>
      <c r="V117" s="36">
        <f>'Caratteristiche Materiale'!$N$5*(1+ABS(MAX!M117)/(1.5*'Caratteristiche Materiale'!$N$5))^0.5</f>
        <v>27.28980437707585</v>
      </c>
      <c r="W117" s="36">
        <f t="shared" si="19"/>
        <v>81.214457826177735</v>
      </c>
      <c r="X117" s="17" t="str">
        <f t="shared" si="22"/>
        <v>verificato</v>
      </c>
    </row>
    <row r="118" spans="1:24" ht="15.75" x14ac:dyDescent="0.25">
      <c r="A118" s="5" t="s">
        <v>111</v>
      </c>
      <c r="B118" s="5" t="s">
        <v>107</v>
      </c>
      <c r="C118" s="5" t="s">
        <v>94</v>
      </c>
      <c r="D118" s="5" t="s">
        <v>108</v>
      </c>
      <c r="E118" s="96">
        <v>-250.40479999999999</v>
      </c>
      <c r="F118" s="96">
        <v>48.443200000000004</v>
      </c>
      <c r="G118" s="96">
        <v>26.6936</v>
      </c>
      <c r="H118" s="96">
        <v>33.114800000000002</v>
      </c>
      <c r="I118" s="96">
        <v>19.15728</v>
      </c>
      <c r="J118" s="96">
        <v>40.444560000000003</v>
      </c>
      <c r="K118" s="29">
        <f>VLOOKUP(B118,'Caratteristiche Maschi'!$A$4:$C$27,2,)</f>
        <v>0.8</v>
      </c>
      <c r="L118" s="30">
        <f>VLOOKUP(B118,'Caratteristiche Maschi'!$A$4:$C$27,3,)</f>
        <v>3.72</v>
      </c>
      <c r="M118" s="22">
        <f>IF((E118/(K118*L118))&lt;=0,(IF(ABS((E118/(K118*L118)))&gt;'Caratteristiche Materiale'!$N$4*0.85,0,(E118/(K118*L118)))),0)</f>
        <v>-84.141397849462351</v>
      </c>
      <c r="N118" s="22">
        <f>((MAXA(K118:L118)^2*MINA(K118:L118))*ABS(M118)/2)*(1-ABS(M118)/(0.85*'Caratteristiche Materiale'!$N$4))</f>
        <v>386.71608279448742</v>
      </c>
      <c r="O118" s="17" t="str">
        <f t="shared" si="20"/>
        <v>verificato</v>
      </c>
      <c r="P118" s="20">
        <f>ABS(M118)/(0.85*'Caratteristiche Materiale'!$N$4)</f>
        <v>0.1696969368392518</v>
      </c>
      <c r="Q118" s="21">
        <f t="shared" si="16"/>
        <v>0.42269965939988036</v>
      </c>
      <c r="R118" s="22">
        <f>0.85*'Caratteristiche Materiale'!$N$4*MAX!P118*(MINA(MAX!K118:L118))^2*MAXA(MAX!K118:L118)*(0.5-MAX!P118/2)</f>
        <v>83.164748988061802</v>
      </c>
      <c r="S118" s="17" t="str">
        <f t="shared" si="21"/>
        <v>verificato</v>
      </c>
      <c r="T118" s="16">
        <f t="shared" si="17"/>
        <v>16.277956989247311</v>
      </c>
      <c r="U118" s="22">
        <f t="shared" si="18"/>
        <v>8.9696236559139777</v>
      </c>
      <c r="V118" s="36">
        <f>'Caratteristiche Materiale'!$N$5*(1+ABS(MAX!M118)/(1.5*'Caratteristiche Materiale'!$N$5))^0.5</f>
        <v>26.926733639049861</v>
      </c>
      <c r="W118" s="36">
        <f t="shared" si="19"/>
        <v>80.133959309812397</v>
      </c>
      <c r="X118" s="17" t="str">
        <f t="shared" si="22"/>
        <v>verificato</v>
      </c>
    </row>
    <row r="119" spans="1:24" ht="15.75" x14ac:dyDescent="0.25">
      <c r="A119" s="5" t="s">
        <v>111</v>
      </c>
      <c r="B119" s="5" t="s">
        <v>107</v>
      </c>
      <c r="C119" s="5" t="s">
        <v>95</v>
      </c>
      <c r="D119" s="5" t="s">
        <v>108</v>
      </c>
      <c r="E119" s="96">
        <v>-250.40479999999999</v>
      </c>
      <c r="F119" s="96">
        <v>48.443200000000004</v>
      </c>
      <c r="G119" s="96">
        <v>26.6936</v>
      </c>
      <c r="H119" s="96">
        <v>33.114800000000002</v>
      </c>
      <c r="I119" s="96">
        <v>19.15728</v>
      </c>
      <c r="J119" s="96">
        <v>40.444560000000003</v>
      </c>
      <c r="K119" s="29">
        <f>VLOOKUP(B119,'Caratteristiche Maschi'!$A$4:$C$27,2,)</f>
        <v>0.8</v>
      </c>
      <c r="L119" s="30">
        <f>VLOOKUP(B119,'Caratteristiche Maschi'!$A$4:$C$27,3,)</f>
        <v>3.72</v>
      </c>
      <c r="M119" s="22">
        <f>IF((E119/(K119*L119))&lt;=0,(IF(ABS((E119/(K119*L119)))&gt;'Caratteristiche Materiale'!$N$4*0.85,0,(E119/(K119*L119)))),0)</f>
        <v>-84.141397849462351</v>
      </c>
      <c r="N119" s="22">
        <f>((MAXA(K119:L119)^2*MINA(K119:L119))*ABS(M119)/2)*(1-ABS(M119)/(0.85*'Caratteristiche Materiale'!$N$4))</f>
        <v>386.71608279448742</v>
      </c>
      <c r="O119" s="17" t="str">
        <f t="shared" si="20"/>
        <v>verificato</v>
      </c>
      <c r="P119" s="20">
        <f>ABS(M119)/(0.85*'Caratteristiche Materiale'!$N$4)</f>
        <v>0.1696969368392518</v>
      </c>
      <c r="Q119" s="21">
        <f t="shared" si="16"/>
        <v>0.42269965939988036</v>
      </c>
      <c r="R119" s="22">
        <f>0.85*'Caratteristiche Materiale'!$N$4*MAX!P119*(MINA(MAX!K119:L119))^2*MAXA(MAX!K119:L119)*(0.5-MAX!P119/2)</f>
        <v>83.164748988061802</v>
      </c>
      <c r="S119" s="17" t="str">
        <f t="shared" si="21"/>
        <v>verificato</v>
      </c>
      <c r="T119" s="16">
        <f t="shared" si="17"/>
        <v>16.277956989247311</v>
      </c>
      <c r="U119" s="22">
        <f t="shared" si="18"/>
        <v>8.9696236559139777</v>
      </c>
      <c r="V119" s="36">
        <f>'Caratteristiche Materiale'!$N$5*(1+ABS(MAX!M119)/(1.5*'Caratteristiche Materiale'!$N$5))^0.5</f>
        <v>26.926733639049861</v>
      </c>
      <c r="W119" s="36">
        <f t="shared" si="19"/>
        <v>80.133959309812397</v>
      </c>
      <c r="X119" s="17" t="str">
        <f t="shared" si="22"/>
        <v>verificato</v>
      </c>
    </row>
    <row r="120" spans="1:24" ht="15.75" x14ac:dyDescent="0.25">
      <c r="A120" s="5" t="s">
        <v>111</v>
      </c>
      <c r="B120" s="5" t="s">
        <v>107</v>
      </c>
      <c r="C120" s="5" t="s">
        <v>96</v>
      </c>
      <c r="D120" s="5" t="s">
        <v>108</v>
      </c>
      <c r="E120" s="96">
        <v>-250.40479999999999</v>
      </c>
      <c r="F120" s="96">
        <v>48.443200000000004</v>
      </c>
      <c r="G120" s="96">
        <v>26.6936</v>
      </c>
      <c r="H120" s="96">
        <v>33.114800000000002</v>
      </c>
      <c r="I120" s="96">
        <v>19.15728</v>
      </c>
      <c r="J120" s="96">
        <v>40.444560000000003</v>
      </c>
      <c r="K120" s="29">
        <f>VLOOKUP(B120,'Caratteristiche Maschi'!$A$4:$C$27,2,)</f>
        <v>0.8</v>
      </c>
      <c r="L120" s="30">
        <f>VLOOKUP(B120,'Caratteristiche Maschi'!$A$4:$C$27,3,)</f>
        <v>3.72</v>
      </c>
      <c r="M120" s="22">
        <f>IF((E120/(K120*L120))&lt;=0,(IF(ABS((E120/(K120*L120)))&gt;'Caratteristiche Materiale'!$N$4*0.85,0,(E120/(K120*L120)))),0)</f>
        <v>-84.141397849462351</v>
      </c>
      <c r="N120" s="22">
        <f>((MAXA(K120:L120)^2*MINA(K120:L120))*ABS(M120)/2)*(1-ABS(M120)/(0.85*'Caratteristiche Materiale'!$N$4))</f>
        <v>386.71608279448742</v>
      </c>
      <c r="O120" s="17" t="str">
        <f t="shared" si="20"/>
        <v>verificato</v>
      </c>
      <c r="P120" s="20">
        <f>ABS(M120)/(0.85*'Caratteristiche Materiale'!$N$4)</f>
        <v>0.1696969368392518</v>
      </c>
      <c r="Q120" s="21">
        <f t="shared" si="16"/>
        <v>0.42269965939988036</v>
      </c>
      <c r="R120" s="22">
        <f>0.85*'Caratteristiche Materiale'!$N$4*MAX!P120*(MINA(MAX!K120:L120))^2*MAXA(MAX!K120:L120)*(0.5-MAX!P120/2)</f>
        <v>83.164748988061802</v>
      </c>
      <c r="S120" s="17" t="str">
        <f t="shared" si="21"/>
        <v>verificato</v>
      </c>
      <c r="T120" s="16">
        <f t="shared" si="17"/>
        <v>16.277956989247311</v>
      </c>
      <c r="U120" s="22">
        <f t="shared" si="18"/>
        <v>8.9696236559139777</v>
      </c>
      <c r="V120" s="36">
        <f>'Caratteristiche Materiale'!$N$5*(1+ABS(MAX!M120)/(1.5*'Caratteristiche Materiale'!$N$5))^0.5</f>
        <v>26.926733639049861</v>
      </c>
      <c r="W120" s="36">
        <f t="shared" si="19"/>
        <v>80.133959309812397</v>
      </c>
      <c r="X120" s="17" t="str">
        <f t="shared" si="22"/>
        <v>verificato</v>
      </c>
    </row>
    <row r="121" spans="1:24" ht="15.75" x14ac:dyDescent="0.25">
      <c r="A121" s="5" t="s">
        <v>111</v>
      </c>
      <c r="B121" s="5" t="s">
        <v>107</v>
      </c>
      <c r="C121" s="5" t="s">
        <v>97</v>
      </c>
      <c r="D121" s="5" t="s">
        <v>108</v>
      </c>
      <c r="E121" s="96">
        <v>-258.51600000000002</v>
      </c>
      <c r="F121" s="96">
        <v>70.219200000000001</v>
      </c>
      <c r="G121" s="96">
        <v>41.041600000000003</v>
      </c>
      <c r="H121" s="96">
        <v>65.615679999999998</v>
      </c>
      <c r="I121" s="96">
        <v>30.312880000000003</v>
      </c>
      <c r="J121" s="96">
        <v>74.391360000000006</v>
      </c>
      <c r="K121" s="29">
        <f>VLOOKUP(B121,'Caratteristiche Maschi'!$A$4:$C$27,2,)</f>
        <v>0.8</v>
      </c>
      <c r="L121" s="30">
        <f>VLOOKUP(B121,'Caratteristiche Maschi'!$A$4:$C$27,3,)</f>
        <v>3.72</v>
      </c>
      <c r="M121" s="22">
        <f>IF((E121/(K121*L121))&lt;=0,(IF(ABS((E121/(K121*L121)))&gt;'Caratteristiche Materiale'!$N$4*0.85,0,(E121/(K121*L121)))),0)</f>
        <v>-86.866935483870961</v>
      </c>
      <c r="N121" s="22">
        <f>((MAXA(K121:L121)^2*MINA(K121:L121))*ABS(M121)/2)*(1-ABS(M121)/(0.85*'Caratteristiche Materiale'!$N$4))</f>
        <v>396.59960589579833</v>
      </c>
      <c r="O121" s="17" t="str">
        <f t="shared" si="20"/>
        <v>verificato</v>
      </c>
      <c r="P121" s="20">
        <f>ABS(M121)/(0.85*'Caratteristiche Materiale'!$N$4)</f>
        <v>0.17519381946326915</v>
      </c>
      <c r="Q121" s="21">
        <f t="shared" si="16"/>
        <v>0.43350283525542177</v>
      </c>
      <c r="R121" s="22">
        <f>0.85*'Caratteristiche Materiale'!$N$4*MAX!P121*(MINA(MAX!K121:L121))^2*MAXA(MAX!K121:L121)*(0.5-MAX!P121/2)</f>
        <v>85.290237827053417</v>
      </c>
      <c r="S121" s="17" t="str">
        <f t="shared" si="21"/>
        <v>verificato</v>
      </c>
      <c r="T121" s="16">
        <f t="shared" si="17"/>
        <v>23.595161290322576</v>
      </c>
      <c r="U121" s="22">
        <f t="shared" si="18"/>
        <v>13.790860215053762</v>
      </c>
      <c r="V121" s="36">
        <f>'Caratteristiche Materiale'!$N$5*(1+ABS(MAX!M121)/(1.5*'Caratteristiche Materiale'!$N$5))^0.5</f>
        <v>27.28980437707585</v>
      </c>
      <c r="W121" s="36">
        <f t="shared" si="19"/>
        <v>81.214457826177735</v>
      </c>
      <c r="X121" s="17" t="str">
        <f t="shared" si="22"/>
        <v>verificato</v>
      </c>
    </row>
    <row r="122" spans="1:24" ht="15.75" x14ac:dyDescent="0.25">
      <c r="A122" s="5" t="s">
        <v>111</v>
      </c>
      <c r="B122" s="5" t="s">
        <v>107</v>
      </c>
      <c r="C122" s="5" t="s">
        <v>98</v>
      </c>
      <c r="D122" s="5" t="s">
        <v>108</v>
      </c>
      <c r="E122" s="96">
        <v>-258.51600000000002</v>
      </c>
      <c r="F122" s="96">
        <v>70.219200000000001</v>
      </c>
      <c r="G122" s="96">
        <v>41.041600000000003</v>
      </c>
      <c r="H122" s="96">
        <v>65.615679999999998</v>
      </c>
      <c r="I122" s="96">
        <v>30.312880000000003</v>
      </c>
      <c r="J122" s="96">
        <v>74.391360000000006</v>
      </c>
      <c r="K122" s="29">
        <f>VLOOKUP(B122,'Caratteristiche Maschi'!$A$4:$C$27,2,)</f>
        <v>0.8</v>
      </c>
      <c r="L122" s="30">
        <f>VLOOKUP(B122,'Caratteristiche Maschi'!$A$4:$C$27,3,)</f>
        <v>3.72</v>
      </c>
      <c r="M122" s="22">
        <f>IF((E122/(K122*L122))&lt;=0,(IF(ABS((E122/(K122*L122)))&gt;'Caratteristiche Materiale'!$N$4*0.85,0,(E122/(K122*L122)))),0)</f>
        <v>-86.866935483870961</v>
      </c>
      <c r="N122" s="22">
        <f>((MAXA(K122:L122)^2*MINA(K122:L122))*ABS(M122)/2)*(1-ABS(M122)/(0.85*'Caratteristiche Materiale'!$N$4))</f>
        <v>396.59960589579833</v>
      </c>
      <c r="O122" s="17" t="str">
        <f t="shared" si="20"/>
        <v>verificato</v>
      </c>
      <c r="P122" s="20">
        <f>ABS(M122)/(0.85*'Caratteristiche Materiale'!$N$4)</f>
        <v>0.17519381946326915</v>
      </c>
      <c r="Q122" s="21">
        <f t="shared" si="16"/>
        <v>0.43350283525542177</v>
      </c>
      <c r="R122" s="22">
        <f>0.85*'Caratteristiche Materiale'!$N$4*MAX!P122*(MINA(MAX!K122:L122))^2*MAXA(MAX!K122:L122)*(0.5-MAX!P122/2)</f>
        <v>85.290237827053417</v>
      </c>
      <c r="S122" s="17" t="str">
        <f t="shared" si="21"/>
        <v>verificato</v>
      </c>
      <c r="T122" s="16">
        <f t="shared" si="17"/>
        <v>23.595161290322576</v>
      </c>
      <c r="U122" s="22">
        <f t="shared" si="18"/>
        <v>13.790860215053762</v>
      </c>
      <c r="V122" s="36">
        <f>'Caratteristiche Materiale'!$N$5*(1+ABS(MAX!M122)/(1.5*'Caratteristiche Materiale'!$N$5))^0.5</f>
        <v>27.28980437707585</v>
      </c>
      <c r="W122" s="36">
        <f t="shared" si="19"/>
        <v>81.214457826177735</v>
      </c>
      <c r="X122" s="17" t="str">
        <f t="shared" si="22"/>
        <v>verificato</v>
      </c>
    </row>
    <row r="123" spans="1:24" ht="15.75" x14ac:dyDescent="0.25">
      <c r="A123" s="5" t="s">
        <v>111</v>
      </c>
      <c r="B123" s="5" t="s">
        <v>107</v>
      </c>
      <c r="C123" s="5" t="s">
        <v>99</v>
      </c>
      <c r="D123" s="5" t="s">
        <v>108</v>
      </c>
      <c r="E123" s="96">
        <v>-258.51600000000002</v>
      </c>
      <c r="F123" s="96">
        <v>70.219200000000001</v>
      </c>
      <c r="G123" s="96">
        <v>41.041600000000003</v>
      </c>
      <c r="H123" s="96">
        <v>65.615679999999998</v>
      </c>
      <c r="I123" s="96">
        <v>30.312880000000003</v>
      </c>
      <c r="J123" s="96">
        <v>74.391360000000006</v>
      </c>
      <c r="K123" s="29">
        <f>VLOOKUP(B123,'Caratteristiche Maschi'!$A$4:$C$27,2,)</f>
        <v>0.8</v>
      </c>
      <c r="L123" s="30">
        <f>VLOOKUP(B123,'Caratteristiche Maschi'!$A$4:$C$27,3,)</f>
        <v>3.72</v>
      </c>
      <c r="M123" s="22">
        <f>IF((E123/(K123*L123))&lt;=0,(IF(ABS((E123/(K123*L123)))&gt;'Caratteristiche Materiale'!$N$4*0.85,0,(E123/(K123*L123)))),0)</f>
        <v>-86.866935483870961</v>
      </c>
      <c r="N123" s="22">
        <f>((MAXA(K123:L123)^2*MINA(K123:L123))*ABS(M123)/2)*(1-ABS(M123)/(0.85*'Caratteristiche Materiale'!$N$4))</f>
        <v>396.59960589579833</v>
      </c>
      <c r="O123" s="17" t="str">
        <f t="shared" si="20"/>
        <v>verificato</v>
      </c>
      <c r="P123" s="20">
        <f>ABS(M123)/(0.85*'Caratteristiche Materiale'!$N$4)</f>
        <v>0.17519381946326915</v>
      </c>
      <c r="Q123" s="21">
        <f t="shared" si="16"/>
        <v>0.43350283525542177</v>
      </c>
      <c r="R123" s="22">
        <f>0.85*'Caratteristiche Materiale'!$N$4*MAX!P123*(MINA(MAX!K123:L123))^2*MAXA(MAX!K123:L123)*(0.5-MAX!P123/2)</f>
        <v>85.290237827053417</v>
      </c>
      <c r="S123" s="17" t="str">
        <f t="shared" si="21"/>
        <v>verificato</v>
      </c>
      <c r="T123" s="16">
        <f t="shared" si="17"/>
        <v>23.595161290322576</v>
      </c>
      <c r="U123" s="22">
        <f t="shared" si="18"/>
        <v>13.790860215053762</v>
      </c>
      <c r="V123" s="36">
        <f>'Caratteristiche Materiale'!$N$5*(1+ABS(MAX!M123)/(1.5*'Caratteristiche Materiale'!$N$5))^0.5</f>
        <v>27.28980437707585</v>
      </c>
      <c r="W123" s="36">
        <f t="shared" si="19"/>
        <v>81.214457826177735</v>
      </c>
      <c r="X123" s="17" t="str">
        <f t="shared" si="22"/>
        <v>verificato</v>
      </c>
    </row>
    <row r="124" spans="1:24" ht="15.75" x14ac:dyDescent="0.25">
      <c r="A124" s="5" t="s">
        <v>111</v>
      </c>
      <c r="B124" s="5" t="s">
        <v>21</v>
      </c>
      <c r="C124" s="5" t="s">
        <v>92</v>
      </c>
      <c r="D124" s="5" t="s">
        <v>108</v>
      </c>
      <c r="E124" s="96">
        <v>11.606400000000001</v>
      </c>
      <c r="F124" s="96">
        <v>34.603200000000001</v>
      </c>
      <c r="G124" s="96">
        <v>2.4304000000000001</v>
      </c>
      <c r="H124" s="96">
        <v>3.6698400000000002</v>
      </c>
      <c r="I124" s="96">
        <v>2.6427200000000002</v>
      </c>
      <c r="J124" s="96">
        <v>28.914640000000006</v>
      </c>
      <c r="K124" s="29">
        <f>VLOOKUP(B124,'Caratteristiche Maschi'!$A$4:$C$27,2,)</f>
        <v>0.8</v>
      </c>
      <c r="L124" s="30">
        <f>VLOOKUP(B124,'Caratteristiche Maschi'!$A$4:$C$27,3,)</f>
        <v>1.26</v>
      </c>
      <c r="M124" s="22">
        <f>IF((E124/(K124*L124))&lt;=0,(IF(ABS((E124/(K124*L124)))&gt;'Caratteristiche Materiale'!$N$4*0.85,0,(E124/(K124*L124)))),0)</f>
        <v>0</v>
      </c>
      <c r="N124" s="22">
        <f>((MAXA(K124:L124)^2*MINA(K124:L124))*ABS(M124)/2)*(1-ABS(M124)/(0.85*'Caratteristiche Materiale'!$N$4))</f>
        <v>0</v>
      </c>
      <c r="O124" s="17" t="str">
        <f t="shared" si="20"/>
        <v>NON VERIFICATO</v>
      </c>
      <c r="P124" s="20">
        <f>ABS(M124)/(0.85*'Caratteristiche Materiale'!$N$4)</f>
        <v>0</v>
      </c>
      <c r="Q124" s="21">
        <f t="shared" si="16"/>
        <v>0</v>
      </c>
      <c r="R124" s="22">
        <f>0.85*'Caratteristiche Materiale'!$N$4*MAX!P124*(MINA(MAX!K124:L124))^2*MAXA(MAX!K124:L124)*(0.5-MAX!P124/2)</f>
        <v>0</v>
      </c>
      <c r="S124" s="17" t="str">
        <f t="shared" si="21"/>
        <v>NON VERIFICATO</v>
      </c>
      <c r="T124" s="16">
        <f t="shared" si="17"/>
        <v>34.328571428571429</v>
      </c>
      <c r="U124" s="22">
        <f t="shared" si="18"/>
        <v>2.4111111111111114</v>
      </c>
      <c r="V124" s="36">
        <f>'Caratteristiche Materiale'!$N$5*(1+ABS(MAX!M124)/(1.5*'Caratteristiche Materiale'!$N$5))^0.5</f>
        <v>10.833333333333336</v>
      </c>
      <c r="W124" s="36">
        <f t="shared" si="19"/>
        <v>10.920000000000003</v>
      </c>
      <c r="X124" s="17" t="str">
        <f t="shared" si="22"/>
        <v>NON VERIFICATO</v>
      </c>
    </row>
    <row r="125" spans="1:24" ht="15.75" x14ac:dyDescent="0.25">
      <c r="A125" s="5" t="s">
        <v>111</v>
      </c>
      <c r="B125" s="5" t="s">
        <v>21</v>
      </c>
      <c r="C125" s="5" t="s">
        <v>93</v>
      </c>
      <c r="D125" s="5" t="s">
        <v>108</v>
      </c>
      <c r="E125" s="96">
        <v>15.116</v>
      </c>
      <c r="F125" s="96">
        <v>24.463999999999999</v>
      </c>
      <c r="G125" s="96">
        <v>4.7112000000000007</v>
      </c>
      <c r="H125" s="96">
        <v>5.7471200000000007</v>
      </c>
      <c r="I125" s="96">
        <v>2.7794400000000001</v>
      </c>
      <c r="J125" s="96">
        <v>21.077920000000002</v>
      </c>
      <c r="K125" s="29">
        <f>VLOOKUP(B125,'Caratteristiche Maschi'!$A$4:$C$27,2,)</f>
        <v>0.8</v>
      </c>
      <c r="L125" s="30">
        <f>VLOOKUP(B125,'Caratteristiche Maschi'!$A$4:$C$27,3,)</f>
        <v>1.26</v>
      </c>
      <c r="M125" s="22">
        <f>IF((E125/(K125*L125))&lt;=0,(IF(ABS((E125/(K125*L125)))&gt;'Caratteristiche Materiale'!$N$4*0.85,0,(E125/(K125*L125)))),0)</f>
        <v>0</v>
      </c>
      <c r="N125" s="22">
        <f>((MAXA(K125:L125)^2*MINA(K125:L125))*ABS(M125)/2)*(1-ABS(M125)/(0.85*'Caratteristiche Materiale'!$N$4))</f>
        <v>0</v>
      </c>
      <c r="O125" s="17" t="str">
        <f t="shared" si="20"/>
        <v>NON VERIFICATO</v>
      </c>
      <c r="P125" s="20">
        <f>ABS(M125)/(0.85*'Caratteristiche Materiale'!$N$4)</f>
        <v>0</v>
      </c>
      <c r="Q125" s="21">
        <f t="shared" si="16"/>
        <v>0</v>
      </c>
      <c r="R125" s="22">
        <f>0.85*'Caratteristiche Materiale'!$N$4*MAX!P125*(MINA(MAX!K125:L125))^2*MAXA(MAX!K125:L125)*(0.5-MAX!P125/2)</f>
        <v>0</v>
      </c>
      <c r="S125" s="17" t="str">
        <f t="shared" si="21"/>
        <v>NON VERIFICATO</v>
      </c>
      <c r="T125" s="16">
        <f t="shared" si="17"/>
        <v>24.269841269841269</v>
      </c>
      <c r="U125" s="22">
        <f t="shared" si="18"/>
        <v>4.6738095238095241</v>
      </c>
      <c r="V125" s="36">
        <f>'Caratteristiche Materiale'!$N$5*(1+ABS(MAX!M125)/(1.5*'Caratteristiche Materiale'!$N$5))^0.5</f>
        <v>10.833333333333336</v>
      </c>
      <c r="W125" s="36">
        <f t="shared" si="19"/>
        <v>10.920000000000003</v>
      </c>
      <c r="X125" s="17" t="str">
        <f t="shared" si="22"/>
        <v>NON VERIFICATO</v>
      </c>
    </row>
    <row r="126" spans="1:24" ht="15.75" x14ac:dyDescent="0.25">
      <c r="A126" s="5" t="s">
        <v>111</v>
      </c>
      <c r="B126" s="5" t="s">
        <v>21</v>
      </c>
      <c r="C126" s="5" t="s">
        <v>94</v>
      </c>
      <c r="D126" s="5" t="s">
        <v>108</v>
      </c>
      <c r="E126" s="96">
        <v>11.606400000000001</v>
      </c>
      <c r="F126" s="96">
        <v>34.603200000000001</v>
      </c>
      <c r="G126" s="96">
        <v>2.4304000000000001</v>
      </c>
      <c r="H126" s="96">
        <v>3.6698400000000002</v>
      </c>
      <c r="I126" s="96">
        <v>2.6427200000000002</v>
      </c>
      <c r="J126" s="96">
        <v>28.914640000000006</v>
      </c>
      <c r="K126" s="29">
        <f>VLOOKUP(B126,'Caratteristiche Maschi'!$A$4:$C$27,2,)</f>
        <v>0.8</v>
      </c>
      <c r="L126" s="30">
        <f>VLOOKUP(B126,'Caratteristiche Maschi'!$A$4:$C$27,3,)</f>
        <v>1.26</v>
      </c>
      <c r="M126" s="22">
        <f>IF((E126/(K126*L126))&lt;=0,(IF(ABS((E126/(K126*L126)))&gt;'Caratteristiche Materiale'!$N$4*0.85,0,(E126/(K126*L126)))),0)</f>
        <v>0</v>
      </c>
      <c r="N126" s="22">
        <f>((MAXA(K126:L126)^2*MINA(K126:L126))*ABS(M126)/2)*(1-ABS(M126)/(0.85*'Caratteristiche Materiale'!$N$4))</f>
        <v>0</v>
      </c>
      <c r="O126" s="17" t="str">
        <f t="shared" si="20"/>
        <v>NON VERIFICATO</v>
      </c>
      <c r="P126" s="20">
        <f>ABS(M126)/(0.85*'Caratteristiche Materiale'!$N$4)</f>
        <v>0</v>
      </c>
      <c r="Q126" s="21">
        <f t="shared" si="16"/>
        <v>0</v>
      </c>
      <c r="R126" s="22">
        <f>0.85*'Caratteristiche Materiale'!$N$4*MAX!P126*(MINA(MAX!K126:L126))^2*MAXA(MAX!K126:L126)*(0.5-MAX!P126/2)</f>
        <v>0</v>
      </c>
      <c r="S126" s="17" t="str">
        <f t="shared" si="21"/>
        <v>NON VERIFICATO</v>
      </c>
      <c r="T126" s="16">
        <f t="shared" si="17"/>
        <v>34.328571428571429</v>
      </c>
      <c r="U126" s="22">
        <f t="shared" si="18"/>
        <v>2.4111111111111114</v>
      </c>
      <c r="V126" s="36">
        <f>'Caratteristiche Materiale'!$N$5*(1+ABS(MAX!M126)/(1.5*'Caratteristiche Materiale'!$N$5))^0.5</f>
        <v>10.833333333333336</v>
      </c>
      <c r="W126" s="36">
        <f t="shared" si="19"/>
        <v>10.920000000000003</v>
      </c>
      <c r="X126" s="17" t="str">
        <f t="shared" si="22"/>
        <v>NON VERIFICATO</v>
      </c>
    </row>
    <row r="127" spans="1:24" ht="15.75" x14ac:dyDescent="0.25">
      <c r="A127" s="5" t="s">
        <v>111</v>
      </c>
      <c r="B127" s="5" t="s">
        <v>21</v>
      </c>
      <c r="C127" s="5" t="s">
        <v>95</v>
      </c>
      <c r="D127" s="5" t="s">
        <v>108</v>
      </c>
      <c r="E127" s="96">
        <v>11.606400000000001</v>
      </c>
      <c r="F127" s="96">
        <v>34.603200000000001</v>
      </c>
      <c r="G127" s="96">
        <v>2.4304000000000001</v>
      </c>
      <c r="H127" s="96">
        <v>3.6698400000000002</v>
      </c>
      <c r="I127" s="96">
        <v>2.6427200000000002</v>
      </c>
      <c r="J127" s="96">
        <v>28.914640000000006</v>
      </c>
      <c r="K127" s="29">
        <f>VLOOKUP(B127,'Caratteristiche Maschi'!$A$4:$C$27,2,)</f>
        <v>0.8</v>
      </c>
      <c r="L127" s="30">
        <f>VLOOKUP(B127,'Caratteristiche Maschi'!$A$4:$C$27,3,)</f>
        <v>1.26</v>
      </c>
      <c r="M127" s="22">
        <f>IF((E127/(K127*L127))&lt;=0,(IF(ABS((E127/(K127*L127)))&gt;'Caratteristiche Materiale'!$N$4*0.85,0,(E127/(K127*L127)))),0)</f>
        <v>0</v>
      </c>
      <c r="N127" s="22">
        <f>((MAXA(K127:L127)^2*MINA(K127:L127))*ABS(M127)/2)*(1-ABS(M127)/(0.85*'Caratteristiche Materiale'!$N$4))</f>
        <v>0</v>
      </c>
      <c r="O127" s="17" t="str">
        <f t="shared" si="20"/>
        <v>NON VERIFICATO</v>
      </c>
      <c r="P127" s="20">
        <f>ABS(M127)/(0.85*'Caratteristiche Materiale'!$N$4)</f>
        <v>0</v>
      </c>
      <c r="Q127" s="21">
        <f t="shared" si="16"/>
        <v>0</v>
      </c>
      <c r="R127" s="22">
        <f>0.85*'Caratteristiche Materiale'!$N$4*MAX!P127*(MINA(MAX!K127:L127))^2*MAXA(MAX!K127:L127)*(0.5-MAX!P127/2)</f>
        <v>0</v>
      </c>
      <c r="S127" s="17" t="str">
        <f t="shared" si="21"/>
        <v>NON VERIFICATO</v>
      </c>
      <c r="T127" s="16">
        <f t="shared" si="17"/>
        <v>34.328571428571429</v>
      </c>
      <c r="U127" s="22">
        <f t="shared" si="18"/>
        <v>2.4111111111111114</v>
      </c>
      <c r="V127" s="36">
        <f>'Caratteristiche Materiale'!$N$5*(1+ABS(MAX!M127)/(1.5*'Caratteristiche Materiale'!$N$5))^0.5</f>
        <v>10.833333333333336</v>
      </c>
      <c r="W127" s="36">
        <f t="shared" si="19"/>
        <v>10.920000000000003</v>
      </c>
      <c r="X127" s="17" t="str">
        <f t="shared" si="22"/>
        <v>NON VERIFICATO</v>
      </c>
    </row>
    <row r="128" spans="1:24" ht="15.75" x14ac:dyDescent="0.25">
      <c r="A128" s="5" t="s">
        <v>111</v>
      </c>
      <c r="B128" s="5" t="s">
        <v>21</v>
      </c>
      <c r="C128" s="5" t="s">
        <v>96</v>
      </c>
      <c r="D128" s="5" t="s">
        <v>108</v>
      </c>
      <c r="E128" s="96">
        <v>11.606400000000001</v>
      </c>
      <c r="F128" s="96">
        <v>34.603200000000001</v>
      </c>
      <c r="G128" s="96">
        <v>2.4304000000000001</v>
      </c>
      <c r="H128" s="96">
        <v>3.6698400000000002</v>
      </c>
      <c r="I128" s="96">
        <v>2.6427200000000002</v>
      </c>
      <c r="J128" s="96">
        <v>28.914640000000006</v>
      </c>
      <c r="K128" s="29">
        <f>VLOOKUP(B128,'Caratteristiche Maschi'!$A$4:$C$27,2,)</f>
        <v>0.8</v>
      </c>
      <c r="L128" s="30">
        <f>VLOOKUP(B128,'Caratteristiche Maschi'!$A$4:$C$27,3,)</f>
        <v>1.26</v>
      </c>
      <c r="M128" s="22">
        <f>IF((E128/(K128*L128))&lt;=0,(IF(ABS((E128/(K128*L128)))&gt;'Caratteristiche Materiale'!$N$4*0.85,0,(E128/(K128*L128)))),0)</f>
        <v>0</v>
      </c>
      <c r="N128" s="22">
        <f>((MAXA(K128:L128)^2*MINA(K128:L128))*ABS(M128)/2)*(1-ABS(M128)/(0.85*'Caratteristiche Materiale'!$N$4))</f>
        <v>0</v>
      </c>
      <c r="O128" s="17" t="str">
        <f t="shared" si="20"/>
        <v>NON VERIFICATO</v>
      </c>
      <c r="P128" s="20">
        <f>ABS(M128)/(0.85*'Caratteristiche Materiale'!$N$4)</f>
        <v>0</v>
      </c>
      <c r="Q128" s="21">
        <f t="shared" si="16"/>
        <v>0</v>
      </c>
      <c r="R128" s="22">
        <f>0.85*'Caratteristiche Materiale'!$N$4*MAX!P128*(MINA(MAX!K128:L128))^2*MAXA(MAX!K128:L128)*(0.5-MAX!P128/2)</f>
        <v>0</v>
      </c>
      <c r="S128" s="17" t="str">
        <f t="shared" si="21"/>
        <v>NON VERIFICATO</v>
      </c>
      <c r="T128" s="16">
        <f t="shared" si="17"/>
        <v>34.328571428571429</v>
      </c>
      <c r="U128" s="22">
        <f t="shared" si="18"/>
        <v>2.4111111111111114</v>
      </c>
      <c r="V128" s="36">
        <f>'Caratteristiche Materiale'!$N$5*(1+ABS(MAX!M128)/(1.5*'Caratteristiche Materiale'!$N$5))^0.5</f>
        <v>10.833333333333336</v>
      </c>
      <c r="W128" s="36">
        <f t="shared" si="19"/>
        <v>10.920000000000003</v>
      </c>
      <c r="X128" s="17" t="str">
        <f t="shared" si="22"/>
        <v>NON VERIFICATO</v>
      </c>
    </row>
    <row r="129" spans="1:24" ht="15.75" x14ac:dyDescent="0.25">
      <c r="A129" s="5" t="s">
        <v>111</v>
      </c>
      <c r="B129" s="5" t="s">
        <v>21</v>
      </c>
      <c r="C129" s="5" t="s">
        <v>97</v>
      </c>
      <c r="D129" s="5" t="s">
        <v>108</v>
      </c>
      <c r="E129" s="96">
        <v>15.116</v>
      </c>
      <c r="F129" s="96">
        <v>24.463999999999999</v>
      </c>
      <c r="G129" s="96">
        <v>4.7112000000000007</v>
      </c>
      <c r="H129" s="96">
        <v>5.7471200000000007</v>
      </c>
      <c r="I129" s="96">
        <v>2.7794400000000001</v>
      </c>
      <c r="J129" s="96">
        <v>21.077920000000002</v>
      </c>
      <c r="K129" s="29">
        <f>VLOOKUP(B129,'Caratteristiche Maschi'!$A$4:$C$27,2,)</f>
        <v>0.8</v>
      </c>
      <c r="L129" s="30">
        <f>VLOOKUP(B129,'Caratteristiche Maschi'!$A$4:$C$27,3,)</f>
        <v>1.26</v>
      </c>
      <c r="M129" s="22">
        <f>IF((E129/(K129*L129))&lt;=0,(IF(ABS((E129/(K129*L129)))&gt;'Caratteristiche Materiale'!$N$4*0.85,0,(E129/(K129*L129)))),0)</f>
        <v>0</v>
      </c>
      <c r="N129" s="22">
        <f>((MAXA(K129:L129)^2*MINA(K129:L129))*ABS(M129)/2)*(1-ABS(M129)/(0.85*'Caratteristiche Materiale'!$N$4))</f>
        <v>0</v>
      </c>
      <c r="O129" s="17" t="str">
        <f t="shared" si="20"/>
        <v>NON VERIFICATO</v>
      </c>
      <c r="P129" s="20">
        <f>ABS(M129)/(0.85*'Caratteristiche Materiale'!$N$4)</f>
        <v>0</v>
      </c>
      <c r="Q129" s="21">
        <f t="shared" si="16"/>
        <v>0</v>
      </c>
      <c r="R129" s="22">
        <f>0.85*'Caratteristiche Materiale'!$N$4*MAX!P129*(MINA(MAX!K129:L129))^2*MAXA(MAX!K129:L129)*(0.5-MAX!P129/2)</f>
        <v>0</v>
      </c>
      <c r="S129" s="17" t="str">
        <f t="shared" si="21"/>
        <v>NON VERIFICATO</v>
      </c>
      <c r="T129" s="16">
        <f t="shared" si="17"/>
        <v>24.269841269841269</v>
      </c>
      <c r="U129" s="22">
        <f t="shared" si="18"/>
        <v>4.6738095238095241</v>
      </c>
      <c r="V129" s="36">
        <f>'Caratteristiche Materiale'!$N$5*(1+ABS(MAX!M129)/(1.5*'Caratteristiche Materiale'!$N$5))^0.5</f>
        <v>10.833333333333336</v>
      </c>
      <c r="W129" s="36">
        <f t="shared" si="19"/>
        <v>10.920000000000003</v>
      </c>
      <c r="X129" s="17" t="str">
        <f t="shared" si="22"/>
        <v>NON VERIFICATO</v>
      </c>
    </row>
    <row r="130" spans="1:24" ht="15.75" x14ac:dyDescent="0.25">
      <c r="A130" s="5" t="s">
        <v>111</v>
      </c>
      <c r="B130" s="5" t="s">
        <v>21</v>
      </c>
      <c r="C130" s="5" t="s">
        <v>98</v>
      </c>
      <c r="D130" s="5" t="s">
        <v>108</v>
      </c>
      <c r="E130" s="96">
        <v>15.116</v>
      </c>
      <c r="F130" s="96">
        <v>24.463999999999999</v>
      </c>
      <c r="G130" s="96">
        <v>4.7112000000000007</v>
      </c>
      <c r="H130" s="96">
        <v>5.7471200000000007</v>
      </c>
      <c r="I130" s="96">
        <v>2.7794400000000001</v>
      </c>
      <c r="J130" s="96">
        <v>21.077920000000002</v>
      </c>
      <c r="K130" s="29">
        <f>VLOOKUP(B130,'Caratteristiche Maschi'!$A$4:$C$27,2,)</f>
        <v>0.8</v>
      </c>
      <c r="L130" s="30">
        <f>VLOOKUP(B130,'Caratteristiche Maschi'!$A$4:$C$27,3,)</f>
        <v>1.26</v>
      </c>
      <c r="M130" s="22">
        <f>IF((E130/(K130*L130))&lt;=0,(IF(ABS((E130/(K130*L130)))&gt;'Caratteristiche Materiale'!$N$4*0.85,0,(E130/(K130*L130)))),0)</f>
        <v>0</v>
      </c>
      <c r="N130" s="22">
        <f>((MAXA(K130:L130)^2*MINA(K130:L130))*ABS(M130)/2)*(1-ABS(M130)/(0.85*'Caratteristiche Materiale'!$N$4))</f>
        <v>0</v>
      </c>
      <c r="O130" s="17" t="str">
        <f t="shared" si="20"/>
        <v>NON VERIFICATO</v>
      </c>
      <c r="P130" s="20">
        <f>ABS(M130)/(0.85*'Caratteristiche Materiale'!$N$4)</f>
        <v>0</v>
      </c>
      <c r="Q130" s="21">
        <f t="shared" si="16"/>
        <v>0</v>
      </c>
      <c r="R130" s="22">
        <f>0.85*'Caratteristiche Materiale'!$N$4*MAX!P130*(MINA(MAX!K130:L130))^2*MAXA(MAX!K130:L130)*(0.5-MAX!P130/2)</f>
        <v>0</v>
      </c>
      <c r="S130" s="17" t="str">
        <f t="shared" si="21"/>
        <v>NON VERIFICATO</v>
      </c>
      <c r="T130" s="16">
        <f t="shared" si="17"/>
        <v>24.269841269841269</v>
      </c>
      <c r="U130" s="22">
        <f t="shared" si="18"/>
        <v>4.6738095238095241</v>
      </c>
      <c r="V130" s="36">
        <f>'Caratteristiche Materiale'!$N$5*(1+ABS(MAX!M130)/(1.5*'Caratteristiche Materiale'!$N$5))^0.5</f>
        <v>10.833333333333336</v>
      </c>
      <c r="W130" s="36">
        <f t="shared" si="19"/>
        <v>10.920000000000003</v>
      </c>
      <c r="X130" s="17" t="str">
        <f t="shared" si="22"/>
        <v>NON VERIFICATO</v>
      </c>
    </row>
    <row r="131" spans="1:24" ht="15.75" x14ac:dyDescent="0.25">
      <c r="A131" s="5" t="s">
        <v>111</v>
      </c>
      <c r="B131" s="5" t="s">
        <v>21</v>
      </c>
      <c r="C131" s="5" t="s">
        <v>99</v>
      </c>
      <c r="D131" s="5" t="s">
        <v>108</v>
      </c>
      <c r="E131" s="96">
        <v>15.116</v>
      </c>
      <c r="F131" s="96">
        <v>24.463999999999999</v>
      </c>
      <c r="G131" s="96">
        <v>4.7112000000000007</v>
      </c>
      <c r="H131" s="96">
        <v>5.7471200000000007</v>
      </c>
      <c r="I131" s="96">
        <v>2.7794400000000001</v>
      </c>
      <c r="J131" s="96">
        <v>21.077920000000002</v>
      </c>
      <c r="K131" s="29">
        <f>VLOOKUP(B131,'Caratteristiche Maschi'!$A$4:$C$27,2,)</f>
        <v>0.8</v>
      </c>
      <c r="L131" s="30">
        <f>VLOOKUP(B131,'Caratteristiche Maschi'!$A$4:$C$27,3,)</f>
        <v>1.26</v>
      </c>
      <c r="M131" s="22">
        <f>IF((E131/(K131*L131))&lt;=0,(IF(ABS((E131/(K131*L131)))&gt;'Caratteristiche Materiale'!$N$4*0.85,0,(E131/(K131*L131)))),0)</f>
        <v>0</v>
      </c>
      <c r="N131" s="22">
        <f>((MAXA(K131:L131)^2*MINA(K131:L131))*ABS(M131)/2)*(1-ABS(M131)/(0.85*'Caratteristiche Materiale'!$N$4))</f>
        <v>0</v>
      </c>
      <c r="O131" s="17" t="str">
        <f t="shared" si="20"/>
        <v>NON VERIFICATO</v>
      </c>
      <c r="P131" s="20">
        <f>ABS(M131)/(0.85*'Caratteristiche Materiale'!$N$4)</f>
        <v>0</v>
      </c>
      <c r="Q131" s="21">
        <f t="shared" si="16"/>
        <v>0</v>
      </c>
      <c r="R131" s="22">
        <f>0.85*'Caratteristiche Materiale'!$N$4*MAX!P131*(MINA(MAX!K131:L131))^2*MAXA(MAX!K131:L131)*(0.5-MAX!P131/2)</f>
        <v>0</v>
      </c>
      <c r="S131" s="17" t="str">
        <f t="shared" si="21"/>
        <v>NON VERIFICATO</v>
      </c>
      <c r="T131" s="16">
        <f t="shared" si="17"/>
        <v>24.269841269841269</v>
      </c>
      <c r="U131" s="22">
        <f t="shared" si="18"/>
        <v>4.6738095238095241</v>
      </c>
      <c r="V131" s="36">
        <f>'Caratteristiche Materiale'!$N$5*(1+ABS(MAX!M131)/(1.5*'Caratteristiche Materiale'!$N$5))^0.5</f>
        <v>10.833333333333336</v>
      </c>
      <c r="W131" s="36">
        <f t="shared" si="19"/>
        <v>10.920000000000003</v>
      </c>
      <c r="X131" s="17" t="str">
        <f t="shared" si="22"/>
        <v>NON VERIFICATO</v>
      </c>
    </row>
    <row r="132" spans="1:24" ht="15.75" x14ac:dyDescent="0.25">
      <c r="A132" s="5" t="s">
        <v>111</v>
      </c>
      <c r="B132" s="5" t="s">
        <v>23</v>
      </c>
      <c r="C132" s="5" t="s">
        <v>92</v>
      </c>
      <c r="D132" s="5" t="s">
        <v>108</v>
      </c>
      <c r="E132" s="96">
        <v>-38.998400000000004</v>
      </c>
      <c r="F132" s="96">
        <v>42.832799999999999</v>
      </c>
      <c r="G132" s="96">
        <v>13.896799999999999</v>
      </c>
      <c r="H132" s="96">
        <v>19.983519999999999</v>
      </c>
      <c r="I132" s="96">
        <v>14.676</v>
      </c>
      <c r="J132" s="96">
        <v>51.640160000000009</v>
      </c>
      <c r="K132" s="29">
        <f>VLOOKUP(B132,'Caratteristiche Maschi'!$A$4:$C$27,2,)</f>
        <v>0.6</v>
      </c>
      <c r="L132" s="30">
        <f>VLOOKUP(B132,'Caratteristiche Maschi'!$A$4:$C$27,3,)</f>
        <v>4</v>
      </c>
      <c r="M132" s="22">
        <f>IF((E132/(K132*L132))&lt;=0,(IF(ABS((E132/(K132*L132)))&gt;'Caratteristiche Materiale'!$N$4*0.85,0,(E132/(K132*L132)))),0)</f>
        <v>-16.249333333333336</v>
      </c>
      <c r="N132" s="22">
        <f>((MAXA(K132:L132)^2*MINA(K132:L132))*ABS(M132)/2)*(1-ABS(M132)/(0.85*'Caratteristiche Materiale'!$N$4))</f>
        <v>75.440707222588244</v>
      </c>
      <c r="O132" s="17" t="str">
        <f t="shared" ref="O132:O163" si="23">IF(N132&gt;=ABS((IF(A132="Y",I132,J132))), "verificato", "NON VERIFICATO")</f>
        <v>verificato</v>
      </c>
      <c r="P132" s="20">
        <f>ABS(M132)/(0.85*'Caratteristiche Materiale'!$N$4)</f>
        <v>3.2771764705882354E-2</v>
      </c>
      <c r="Q132" s="21">
        <f t="shared" si="16"/>
        <v>9.5093328431833907E-2</v>
      </c>
      <c r="R132" s="22">
        <f>0.85*'Caratteristiche Materiale'!$N$4*MAX!P132*(MINA(MAX!K132:L132))^2*MAXA(MAX!K132:L132)*(0.5-MAX!P132/2)</f>
        <v>11.316106083388236</v>
      </c>
      <c r="S132" s="17" t="str">
        <f t="shared" ref="S132:S163" si="24">IF(R132&gt;=ABS((IF(A132="Y",J132,I132))), "verificato", "NON VERIFICATO")</f>
        <v>NON VERIFICATO</v>
      </c>
      <c r="T132" s="16">
        <f t="shared" si="17"/>
        <v>17.847000000000001</v>
      </c>
      <c r="U132" s="22">
        <f t="shared" si="18"/>
        <v>5.7903333333333329</v>
      </c>
      <c r="V132" s="36">
        <f>'Caratteristiche Materiale'!$N$5*(1+ABS(MAX!M132)/(1.5*'Caratteristiche Materiale'!$N$5))^0.5</f>
        <v>15.320489790062441</v>
      </c>
      <c r="W132" s="36">
        <f t="shared" si="19"/>
        <v>36.769175496149856</v>
      </c>
      <c r="X132" s="17" t="str">
        <f t="shared" ref="X132:X163" si="25">IF(W132&gt;=ABS((IF(A132="Y",G132,F132))), "verificato", "NON VERIFICATO")</f>
        <v>NON VERIFICATO</v>
      </c>
    </row>
    <row r="133" spans="1:24" ht="15.75" x14ac:dyDescent="0.25">
      <c r="A133" s="5" t="s">
        <v>111</v>
      </c>
      <c r="B133" s="5" t="s">
        <v>23</v>
      </c>
      <c r="C133" s="5" t="s">
        <v>93</v>
      </c>
      <c r="D133" s="5" t="s">
        <v>108</v>
      </c>
      <c r="E133" s="96">
        <v>-54.155200000000008</v>
      </c>
      <c r="F133" s="96">
        <v>43.5</v>
      </c>
      <c r="G133" s="96">
        <v>25.977600000000002</v>
      </c>
      <c r="H133" s="96">
        <v>38.41704</v>
      </c>
      <c r="I133" s="96">
        <v>25.896159999999998</v>
      </c>
      <c r="J133" s="96">
        <v>117.86072</v>
      </c>
      <c r="K133" s="29">
        <f>VLOOKUP(B133,'Caratteristiche Maschi'!$A$4:$C$27,2,)</f>
        <v>0.6</v>
      </c>
      <c r="L133" s="30">
        <f>VLOOKUP(B133,'Caratteristiche Maschi'!$A$4:$C$27,3,)</f>
        <v>4</v>
      </c>
      <c r="M133" s="22">
        <f>IF((E133/(K133*L133))&lt;=0,(IF(ABS((E133/(K133*L133)))&gt;'Caratteristiche Materiale'!$N$4*0.85,0,(E133/(K133*L133)))),0)</f>
        <v>-22.564666666666671</v>
      </c>
      <c r="N133" s="22">
        <f>((MAXA(K133:L133)^2*MINA(K133:L133))*ABS(M133)/2)*(1-ABS(M133)/(0.85*'Caratteristiche Materiale'!$N$4))</f>
        <v>103.38134842514287</v>
      </c>
      <c r="O133" s="17" t="str">
        <f t="shared" si="23"/>
        <v>NON VERIFICATO</v>
      </c>
      <c r="P133" s="20">
        <f>ABS(M133)/(0.85*'Caratteristiche Materiale'!$N$4)</f>
        <v>4.5508571428571433E-2</v>
      </c>
      <c r="Q133" s="21">
        <f t="shared" si="16"/>
        <v>0.13031262406530614</v>
      </c>
      <c r="R133" s="22">
        <f>0.85*'Caratteristiche Materiale'!$N$4*MAX!P133*(MINA(MAX!K133:L133))^2*MAXA(MAX!K133:L133)*(0.5-MAX!P133/2)</f>
        <v>15.507202263771431</v>
      </c>
      <c r="S133" s="17" t="str">
        <f t="shared" si="24"/>
        <v>NON VERIFICATO</v>
      </c>
      <c r="T133" s="16">
        <f t="shared" si="17"/>
        <v>18.125</v>
      </c>
      <c r="U133" s="22">
        <f t="shared" si="18"/>
        <v>10.824000000000002</v>
      </c>
      <c r="V133" s="36">
        <f>'Caratteristiche Materiale'!$N$5*(1+ABS(MAX!M133)/(1.5*'Caratteristiche Materiale'!$N$5))^0.5</f>
        <v>16.743002960883338</v>
      </c>
      <c r="W133" s="36">
        <f t="shared" si="19"/>
        <v>40.183207106120008</v>
      </c>
      <c r="X133" s="17" t="str">
        <f t="shared" si="25"/>
        <v>NON VERIFICATO</v>
      </c>
    </row>
    <row r="134" spans="1:24" ht="15.75" x14ac:dyDescent="0.25">
      <c r="A134" s="5" t="s">
        <v>111</v>
      </c>
      <c r="B134" s="5" t="s">
        <v>23</v>
      </c>
      <c r="C134" s="5" t="s">
        <v>94</v>
      </c>
      <c r="D134" s="5" t="s">
        <v>108</v>
      </c>
      <c r="E134" s="96">
        <v>-38.998400000000004</v>
      </c>
      <c r="F134" s="96">
        <v>42.832799999999999</v>
      </c>
      <c r="G134" s="96">
        <v>13.896799999999999</v>
      </c>
      <c r="H134" s="96">
        <v>19.983519999999999</v>
      </c>
      <c r="I134" s="96">
        <v>14.676</v>
      </c>
      <c r="J134" s="96">
        <v>51.640160000000009</v>
      </c>
      <c r="K134" s="29">
        <f>VLOOKUP(B134,'Caratteristiche Maschi'!$A$4:$C$27,2,)</f>
        <v>0.6</v>
      </c>
      <c r="L134" s="30">
        <f>VLOOKUP(B134,'Caratteristiche Maschi'!$A$4:$C$27,3,)</f>
        <v>4</v>
      </c>
      <c r="M134" s="22">
        <f>IF((E134/(K134*L134))&lt;=0,(IF(ABS((E134/(K134*L134)))&gt;'Caratteristiche Materiale'!$N$4*0.85,0,(E134/(K134*L134)))),0)</f>
        <v>-16.249333333333336</v>
      </c>
      <c r="N134" s="22">
        <f>((MAXA(K134:L134)^2*MINA(K134:L134))*ABS(M134)/2)*(1-ABS(M134)/(0.85*'Caratteristiche Materiale'!$N$4))</f>
        <v>75.440707222588244</v>
      </c>
      <c r="O134" s="17" t="str">
        <f t="shared" si="23"/>
        <v>verificato</v>
      </c>
      <c r="P134" s="20">
        <f>ABS(M134)/(0.85*'Caratteristiche Materiale'!$N$4)</f>
        <v>3.2771764705882354E-2</v>
      </c>
      <c r="Q134" s="21">
        <f t="shared" ref="Q134:Q195" si="26">3*P134*(1-P134)</f>
        <v>9.5093328431833907E-2</v>
      </c>
      <c r="R134" s="22">
        <f>0.85*'Caratteristiche Materiale'!$N$4*MAX!P134*(MINA(MAX!K134:L134))^2*MAXA(MAX!K134:L134)*(0.5-MAX!P134/2)</f>
        <v>11.316106083388236</v>
      </c>
      <c r="S134" s="17" t="str">
        <f t="shared" si="24"/>
        <v>NON VERIFICATO</v>
      </c>
      <c r="T134" s="16">
        <f t="shared" ref="T134:T195" si="27">ABS(F134)/(K134*L134)</f>
        <v>17.847000000000001</v>
      </c>
      <c r="U134" s="22">
        <f t="shared" ref="U134:U195" si="28">ABS(G134)/(K134*L134)</f>
        <v>5.7903333333333329</v>
      </c>
      <c r="V134" s="36">
        <f>'Caratteristiche Materiale'!$N$5*(1+ABS(MAX!M134)/(1.5*'Caratteristiche Materiale'!$N$5))^0.5</f>
        <v>15.320489790062441</v>
      </c>
      <c r="W134" s="36">
        <f t="shared" ref="W134:W195" si="29">V134*K134*L134</f>
        <v>36.769175496149856</v>
      </c>
      <c r="X134" s="17" t="str">
        <f t="shared" si="25"/>
        <v>NON VERIFICATO</v>
      </c>
    </row>
    <row r="135" spans="1:24" ht="15.75" x14ac:dyDescent="0.25">
      <c r="A135" s="5" t="s">
        <v>111</v>
      </c>
      <c r="B135" s="5" t="s">
        <v>23</v>
      </c>
      <c r="C135" s="5" t="s">
        <v>95</v>
      </c>
      <c r="D135" s="5" t="s">
        <v>108</v>
      </c>
      <c r="E135" s="96">
        <v>-38.998400000000004</v>
      </c>
      <c r="F135" s="96">
        <v>42.832799999999999</v>
      </c>
      <c r="G135" s="96">
        <v>13.896799999999999</v>
      </c>
      <c r="H135" s="96">
        <v>19.983519999999999</v>
      </c>
      <c r="I135" s="96">
        <v>14.676</v>
      </c>
      <c r="J135" s="96">
        <v>51.640160000000009</v>
      </c>
      <c r="K135" s="29">
        <f>VLOOKUP(B135,'Caratteristiche Maschi'!$A$4:$C$27,2,)</f>
        <v>0.6</v>
      </c>
      <c r="L135" s="30">
        <f>VLOOKUP(B135,'Caratteristiche Maschi'!$A$4:$C$27,3,)</f>
        <v>4</v>
      </c>
      <c r="M135" s="22">
        <f>IF((E135/(K135*L135))&lt;=0,(IF(ABS((E135/(K135*L135)))&gt;'Caratteristiche Materiale'!$N$4*0.85,0,(E135/(K135*L135)))),0)</f>
        <v>-16.249333333333336</v>
      </c>
      <c r="N135" s="22">
        <f>((MAXA(K135:L135)^2*MINA(K135:L135))*ABS(M135)/2)*(1-ABS(M135)/(0.85*'Caratteristiche Materiale'!$N$4))</f>
        <v>75.440707222588244</v>
      </c>
      <c r="O135" s="17" t="str">
        <f t="shared" si="23"/>
        <v>verificato</v>
      </c>
      <c r="P135" s="20">
        <f>ABS(M135)/(0.85*'Caratteristiche Materiale'!$N$4)</f>
        <v>3.2771764705882354E-2</v>
      </c>
      <c r="Q135" s="21">
        <f t="shared" si="26"/>
        <v>9.5093328431833907E-2</v>
      </c>
      <c r="R135" s="22">
        <f>0.85*'Caratteristiche Materiale'!$N$4*MAX!P135*(MINA(MAX!K135:L135))^2*MAXA(MAX!K135:L135)*(0.5-MAX!P135/2)</f>
        <v>11.316106083388236</v>
      </c>
      <c r="S135" s="17" t="str">
        <f t="shared" si="24"/>
        <v>NON VERIFICATO</v>
      </c>
      <c r="T135" s="16">
        <f t="shared" si="27"/>
        <v>17.847000000000001</v>
      </c>
      <c r="U135" s="22">
        <f t="shared" si="28"/>
        <v>5.7903333333333329</v>
      </c>
      <c r="V135" s="36">
        <f>'Caratteristiche Materiale'!$N$5*(1+ABS(MAX!M135)/(1.5*'Caratteristiche Materiale'!$N$5))^0.5</f>
        <v>15.320489790062441</v>
      </c>
      <c r="W135" s="36">
        <f t="shared" si="29"/>
        <v>36.769175496149856</v>
      </c>
      <c r="X135" s="17" t="str">
        <f t="shared" si="25"/>
        <v>NON VERIFICATO</v>
      </c>
    </row>
    <row r="136" spans="1:24" ht="15.75" x14ac:dyDescent="0.25">
      <c r="A136" s="5" t="s">
        <v>111</v>
      </c>
      <c r="B136" s="5" t="s">
        <v>23</v>
      </c>
      <c r="C136" s="5" t="s">
        <v>96</v>
      </c>
      <c r="D136" s="5" t="s">
        <v>108</v>
      </c>
      <c r="E136" s="96">
        <v>-38.998400000000004</v>
      </c>
      <c r="F136" s="96">
        <v>42.832799999999999</v>
      </c>
      <c r="G136" s="96">
        <v>13.896799999999999</v>
      </c>
      <c r="H136" s="96">
        <v>19.983519999999999</v>
      </c>
      <c r="I136" s="96">
        <v>14.676</v>
      </c>
      <c r="J136" s="96">
        <v>51.640160000000009</v>
      </c>
      <c r="K136" s="29">
        <f>VLOOKUP(B136,'Caratteristiche Maschi'!$A$4:$C$27,2,)</f>
        <v>0.6</v>
      </c>
      <c r="L136" s="30">
        <f>VLOOKUP(B136,'Caratteristiche Maschi'!$A$4:$C$27,3,)</f>
        <v>4</v>
      </c>
      <c r="M136" s="22">
        <f>IF((E136/(K136*L136))&lt;=0,(IF(ABS((E136/(K136*L136)))&gt;'Caratteristiche Materiale'!$N$4*0.85,0,(E136/(K136*L136)))),0)</f>
        <v>-16.249333333333336</v>
      </c>
      <c r="N136" s="22">
        <f>((MAXA(K136:L136)^2*MINA(K136:L136))*ABS(M136)/2)*(1-ABS(M136)/(0.85*'Caratteristiche Materiale'!$N$4))</f>
        <v>75.440707222588244</v>
      </c>
      <c r="O136" s="17" t="str">
        <f t="shared" si="23"/>
        <v>verificato</v>
      </c>
      <c r="P136" s="20">
        <f>ABS(M136)/(0.85*'Caratteristiche Materiale'!$N$4)</f>
        <v>3.2771764705882354E-2</v>
      </c>
      <c r="Q136" s="21">
        <f t="shared" si="26"/>
        <v>9.5093328431833907E-2</v>
      </c>
      <c r="R136" s="22">
        <f>0.85*'Caratteristiche Materiale'!$N$4*MAX!P136*(MINA(MAX!K136:L136))^2*MAXA(MAX!K136:L136)*(0.5-MAX!P136/2)</f>
        <v>11.316106083388236</v>
      </c>
      <c r="S136" s="17" t="str">
        <f t="shared" si="24"/>
        <v>NON VERIFICATO</v>
      </c>
      <c r="T136" s="16">
        <f t="shared" si="27"/>
        <v>17.847000000000001</v>
      </c>
      <c r="U136" s="22">
        <f t="shared" si="28"/>
        <v>5.7903333333333329</v>
      </c>
      <c r="V136" s="36">
        <f>'Caratteristiche Materiale'!$N$5*(1+ABS(MAX!M136)/(1.5*'Caratteristiche Materiale'!$N$5))^0.5</f>
        <v>15.320489790062441</v>
      </c>
      <c r="W136" s="36">
        <f t="shared" si="29"/>
        <v>36.769175496149856</v>
      </c>
      <c r="X136" s="17" t="str">
        <f t="shared" si="25"/>
        <v>NON VERIFICATO</v>
      </c>
    </row>
    <row r="137" spans="1:24" ht="15.75" x14ac:dyDescent="0.25">
      <c r="A137" s="5" t="s">
        <v>111</v>
      </c>
      <c r="B137" s="5" t="s">
        <v>23</v>
      </c>
      <c r="C137" s="5" t="s">
        <v>97</v>
      </c>
      <c r="D137" s="5" t="s">
        <v>108</v>
      </c>
      <c r="E137" s="96">
        <v>-54.155200000000008</v>
      </c>
      <c r="F137" s="96">
        <v>43.5</v>
      </c>
      <c r="G137" s="96">
        <v>25.977600000000002</v>
      </c>
      <c r="H137" s="96">
        <v>38.41704</v>
      </c>
      <c r="I137" s="96">
        <v>25.896159999999998</v>
      </c>
      <c r="J137" s="96">
        <v>117.86072</v>
      </c>
      <c r="K137" s="29">
        <f>VLOOKUP(B137,'Caratteristiche Maschi'!$A$4:$C$27,2,)</f>
        <v>0.6</v>
      </c>
      <c r="L137" s="30">
        <f>VLOOKUP(B137,'Caratteristiche Maschi'!$A$4:$C$27,3,)</f>
        <v>4</v>
      </c>
      <c r="M137" s="22">
        <f>IF((E137/(K137*L137))&lt;=0,(IF(ABS((E137/(K137*L137)))&gt;'Caratteristiche Materiale'!$N$4*0.85,0,(E137/(K137*L137)))),0)</f>
        <v>-22.564666666666671</v>
      </c>
      <c r="N137" s="22">
        <f>((MAXA(K137:L137)^2*MINA(K137:L137))*ABS(M137)/2)*(1-ABS(M137)/(0.85*'Caratteristiche Materiale'!$N$4))</f>
        <v>103.38134842514287</v>
      </c>
      <c r="O137" s="17" t="str">
        <f t="shared" si="23"/>
        <v>NON VERIFICATO</v>
      </c>
      <c r="P137" s="20">
        <f>ABS(M137)/(0.85*'Caratteristiche Materiale'!$N$4)</f>
        <v>4.5508571428571433E-2</v>
      </c>
      <c r="Q137" s="21">
        <f t="shared" si="26"/>
        <v>0.13031262406530614</v>
      </c>
      <c r="R137" s="22">
        <f>0.85*'Caratteristiche Materiale'!$N$4*MAX!P137*(MINA(MAX!K137:L137))^2*MAXA(MAX!K137:L137)*(0.5-MAX!P137/2)</f>
        <v>15.507202263771431</v>
      </c>
      <c r="S137" s="17" t="str">
        <f t="shared" si="24"/>
        <v>NON VERIFICATO</v>
      </c>
      <c r="T137" s="16">
        <f t="shared" si="27"/>
        <v>18.125</v>
      </c>
      <c r="U137" s="22">
        <f t="shared" si="28"/>
        <v>10.824000000000002</v>
      </c>
      <c r="V137" s="36">
        <f>'Caratteristiche Materiale'!$N$5*(1+ABS(MAX!M137)/(1.5*'Caratteristiche Materiale'!$N$5))^0.5</f>
        <v>16.743002960883338</v>
      </c>
      <c r="W137" s="36">
        <f t="shared" si="29"/>
        <v>40.183207106120008</v>
      </c>
      <c r="X137" s="17" t="str">
        <f t="shared" si="25"/>
        <v>NON VERIFICATO</v>
      </c>
    </row>
    <row r="138" spans="1:24" ht="15.75" x14ac:dyDescent="0.25">
      <c r="A138" s="5" t="s">
        <v>111</v>
      </c>
      <c r="B138" s="5" t="s">
        <v>23</v>
      </c>
      <c r="C138" s="5" t="s">
        <v>98</v>
      </c>
      <c r="D138" s="5" t="s">
        <v>108</v>
      </c>
      <c r="E138" s="96">
        <v>-54.155200000000008</v>
      </c>
      <c r="F138" s="96">
        <v>43.5</v>
      </c>
      <c r="G138" s="96">
        <v>25.977600000000002</v>
      </c>
      <c r="H138" s="96">
        <v>38.41704</v>
      </c>
      <c r="I138" s="96">
        <v>25.896159999999998</v>
      </c>
      <c r="J138" s="96">
        <v>117.86072</v>
      </c>
      <c r="K138" s="29">
        <f>VLOOKUP(B138,'Caratteristiche Maschi'!$A$4:$C$27,2,)</f>
        <v>0.6</v>
      </c>
      <c r="L138" s="30">
        <f>VLOOKUP(B138,'Caratteristiche Maschi'!$A$4:$C$27,3,)</f>
        <v>4</v>
      </c>
      <c r="M138" s="22">
        <f>IF((E138/(K138*L138))&lt;=0,(IF(ABS((E138/(K138*L138)))&gt;'Caratteristiche Materiale'!$N$4*0.85,0,(E138/(K138*L138)))),0)</f>
        <v>-22.564666666666671</v>
      </c>
      <c r="N138" s="22">
        <f>((MAXA(K138:L138)^2*MINA(K138:L138))*ABS(M138)/2)*(1-ABS(M138)/(0.85*'Caratteristiche Materiale'!$N$4))</f>
        <v>103.38134842514287</v>
      </c>
      <c r="O138" s="17" t="str">
        <f t="shared" si="23"/>
        <v>NON VERIFICATO</v>
      </c>
      <c r="P138" s="20">
        <f>ABS(M138)/(0.85*'Caratteristiche Materiale'!$N$4)</f>
        <v>4.5508571428571433E-2</v>
      </c>
      <c r="Q138" s="21">
        <f t="shared" si="26"/>
        <v>0.13031262406530614</v>
      </c>
      <c r="R138" s="22">
        <f>0.85*'Caratteristiche Materiale'!$N$4*MAX!P138*(MINA(MAX!K138:L138))^2*MAXA(MAX!K138:L138)*(0.5-MAX!P138/2)</f>
        <v>15.507202263771431</v>
      </c>
      <c r="S138" s="17" t="str">
        <f t="shared" si="24"/>
        <v>NON VERIFICATO</v>
      </c>
      <c r="T138" s="16">
        <f t="shared" si="27"/>
        <v>18.125</v>
      </c>
      <c r="U138" s="22">
        <f t="shared" si="28"/>
        <v>10.824000000000002</v>
      </c>
      <c r="V138" s="36">
        <f>'Caratteristiche Materiale'!$N$5*(1+ABS(MAX!M138)/(1.5*'Caratteristiche Materiale'!$N$5))^0.5</f>
        <v>16.743002960883338</v>
      </c>
      <c r="W138" s="36">
        <f t="shared" si="29"/>
        <v>40.183207106120008</v>
      </c>
      <c r="X138" s="17" t="str">
        <f t="shared" si="25"/>
        <v>NON VERIFICATO</v>
      </c>
    </row>
    <row r="139" spans="1:24" ht="15.75" x14ac:dyDescent="0.25">
      <c r="A139" s="5" t="s">
        <v>111</v>
      </c>
      <c r="B139" s="5" t="s">
        <v>23</v>
      </c>
      <c r="C139" s="5" t="s">
        <v>99</v>
      </c>
      <c r="D139" s="5" t="s">
        <v>108</v>
      </c>
      <c r="E139" s="96">
        <v>-54.155200000000008</v>
      </c>
      <c r="F139" s="96">
        <v>43.5</v>
      </c>
      <c r="G139" s="96">
        <v>25.977600000000002</v>
      </c>
      <c r="H139" s="96">
        <v>38.41704</v>
      </c>
      <c r="I139" s="96">
        <v>25.896159999999998</v>
      </c>
      <c r="J139" s="96">
        <v>117.86072</v>
      </c>
      <c r="K139" s="29">
        <f>VLOOKUP(B139,'Caratteristiche Maschi'!$A$4:$C$27,2,)</f>
        <v>0.6</v>
      </c>
      <c r="L139" s="30">
        <f>VLOOKUP(B139,'Caratteristiche Maschi'!$A$4:$C$27,3,)</f>
        <v>4</v>
      </c>
      <c r="M139" s="22">
        <f>IF((E139/(K139*L139))&lt;=0,(IF(ABS((E139/(K139*L139)))&gt;'Caratteristiche Materiale'!$N$4*0.85,0,(E139/(K139*L139)))),0)</f>
        <v>-22.564666666666671</v>
      </c>
      <c r="N139" s="22">
        <f>((MAXA(K139:L139)^2*MINA(K139:L139))*ABS(M139)/2)*(1-ABS(M139)/(0.85*'Caratteristiche Materiale'!$N$4))</f>
        <v>103.38134842514287</v>
      </c>
      <c r="O139" s="17" t="str">
        <f t="shared" si="23"/>
        <v>NON VERIFICATO</v>
      </c>
      <c r="P139" s="20">
        <f>ABS(M139)/(0.85*'Caratteristiche Materiale'!$N$4)</f>
        <v>4.5508571428571433E-2</v>
      </c>
      <c r="Q139" s="21">
        <f t="shared" si="26"/>
        <v>0.13031262406530614</v>
      </c>
      <c r="R139" s="22">
        <f>0.85*'Caratteristiche Materiale'!$N$4*MAX!P139*(MINA(MAX!K139:L139))^2*MAXA(MAX!K139:L139)*(0.5-MAX!P139/2)</f>
        <v>15.507202263771431</v>
      </c>
      <c r="S139" s="17" t="str">
        <f t="shared" si="24"/>
        <v>NON VERIFICATO</v>
      </c>
      <c r="T139" s="16">
        <f t="shared" si="27"/>
        <v>18.125</v>
      </c>
      <c r="U139" s="22">
        <f t="shared" si="28"/>
        <v>10.824000000000002</v>
      </c>
      <c r="V139" s="36">
        <f>'Caratteristiche Materiale'!$N$5*(1+ABS(MAX!M139)/(1.5*'Caratteristiche Materiale'!$N$5))^0.5</f>
        <v>16.743002960883338</v>
      </c>
      <c r="W139" s="36">
        <f t="shared" si="29"/>
        <v>40.183207106120008</v>
      </c>
      <c r="X139" s="17" t="str">
        <f t="shared" si="25"/>
        <v>NON VERIFICATO</v>
      </c>
    </row>
    <row r="140" spans="1:24" ht="15.75" x14ac:dyDescent="0.25">
      <c r="A140" s="5" t="s">
        <v>111</v>
      </c>
      <c r="B140" s="5" t="s">
        <v>15</v>
      </c>
      <c r="C140" s="5" t="s">
        <v>92</v>
      </c>
      <c r="D140" s="5" t="s">
        <v>108</v>
      </c>
      <c r="E140" s="96">
        <v>-98.14800000000001</v>
      </c>
      <c r="F140" s="96">
        <v>65.412000000000006</v>
      </c>
      <c r="G140" s="96">
        <v>10.261600000000001</v>
      </c>
      <c r="H140" s="96">
        <v>8.4224800000000002</v>
      </c>
      <c r="I140" s="96">
        <v>47.183840000000004</v>
      </c>
      <c r="J140" s="96">
        <v>38.06944</v>
      </c>
      <c r="K140" s="29">
        <f>VLOOKUP(B140,'Caratteristiche Maschi'!$A$4:$C$27,2,)</f>
        <v>0.6</v>
      </c>
      <c r="L140" s="30">
        <f>VLOOKUP(B140,'Caratteristiche Maschi'!$A$4:$C$27,3,)</f>
        <v>3.8</v>
      </c>
      <c r="M140" s="22">
        <f>IF((E140/(K140*L140))&lt;=0,(IF(ABS((E140/(K140*L140)))&gt;'Caratteristiche Materiale'!$N$4*0.85,0,(E140/(K140*L140)))),0)</f>
        <v>-43.047368421052639</v>
      </c>
      <c r="N140" s="22">
        <f>((MAXA(K140:L140)^2*MINA(K140:L140))*ABS(M140)/2)*(1-ABS(M140)/(0.85*'Caratteristiche Materiale'!$N$4))</f>
        <v>170.29123377478993</v>
      </c>
      <c r="O140" s="17" t="str">
        <f t="shared" si="23"/>
        <v>verificato</v>
      </c>
      <c r="P140" s="20">
        <f>ABS(M140)/(0.85*'Caratteristiche Materiale'!$N$4)</f>
        <v>8.681822202565237E-2</v>
      </c>
      <c r="Q140" s="21">
        <f t="shared" si="26"/>
        <v>0.2378424550498707</v>
      </c>
      <c r="R140" s="22">
        <f>0.85*'Caratteristiche Materiale'!$N$4*MAX!P140*(MINA(MAX!K140:L140))^2*MAXA(MAX!K140:L140)*(0.5-MAX!P140/2)</f>
        <v>26.888089543387881</v>
      </c>
      <c r="S140" s="17" t="str">
        <f t="shared" si="24"/>
        <v>NON VERIFICATO</v>
      </c>
      <c r="T140" s="16">
        <f t="shared" si="27"/>
        <v>28.689473684210533</v>
      </c>
      <c r="U140" s="22">
        <f t="shared" si="28"/>
        <v>4.5007017543859655</v>
      </c>
      <c r="V140" s="36">
        <f>'Caratteristiche Materiale'!$N$5*(1+ABS(MAX!M140)/(1.5*'Caratteristiche Materiale'!$N$5))^0.5</f>
        <v>20.694414027215768</v>
      </c>
      <c r="W140" s="36">
        <f t="shared" si="29"/>
        <v>47.183263982051947</v>
      </c>
      <c r="X140" s="17" t="str">
        <f t="shared" si="25"/>
        <v>NON VERIFICATO</v>
      </c>
    </row>
    <row r="141" spans="1:24" ht="15.75" x14ac:dyDescent="0.25">
      <c r="A141" s="5" t="s">
        <v>111</v>
      </c>
      <c r="B141" s="5" t="s">
        <v>15</v>
      </c>
      <c r="C141" s="5" t="s">
        <v>93</v>
      </c>
      <c r="D141" s="5" t="s">
        <v>108</v>
      </c>
      <c r="E141" s="96">
        <v>-106.8704</v>
      </c>
      <c r="F141" s="96">
        <v>40.495200000000004</v>
      </c>
      <c r="G141" s="96">
        <v>17.8032</v>
      </c>
      <c r="H141" s="96">
        <v>14.63672</v>
      </c>
      <c r="I141" s="96">
        <v>88.012480000000011</v>
      </c>
      <c r="J141" s="96">
        <v>15.874879999999999</v>
      </c>
      <c r="K141" s="29">
        <f>VLOOKUP(B141,'Caratteristiche Maschi'!$A$4:$C$27,2,)</f>
        <v>0.6</v>
      </c>
      <c r="L141" s="30">
        <f>VLOOKUP(B141,'Caratteristiche Maschi'!$A$4:$C$27,3,)</f>
        <v>3.8</v>
      </c>
      <c r="M141" s="22">
        <f>IF((E141/(K141*L141))&lt;=0,(IF(ABS((E141/(K141*L141)))&gt;'Caratteristiche Materiale'!$N$4*0.85,0,(E141/(K141*L141)))),0)</f>
        <v>-46.872982456140356</v>
      </c>
      <c r="N141" s="22">
        <f>((MAXA(K141:L141)^2*MINA(K141:L141))*ABS(M141)/2)*(1-ABS(M141)/(0.85*'Caratteristiche Materiale'!$N$4))</f>
        <v>183.85832740141177</v>
      </c>
      <c r="O141" s="17" t="str">
        <f t="shared" si="23"/>
        <v>verificato</v>
      </c>
      <c r="P141" s="20">
        <f>ABS(M141)/(0.85*'Caratteristiche Materiale'!$N$4)</f>
        <v>9.453374613003096E-2</v>
      </c>
      <c r="Q141" s="21">
        <f t="shared" si="26"/>
        <v>0.25679135091796146</v>
      </c>
      <c r="R141" s="22">
        <f>0.85*'Caratteristiche Materiale'!$N$4*MAX!P141*(MINA(MAX!K141:L141))^2*MAXA(MAX!K141:L141)*(0.5-MAX!P141/2)</f>
        <v>29.030262221275542</v>
      </c>
      <c r="S141" s="17" t="str">
        <f t="shared" si="24"/>
        <v>NON VERIFICATO</v>
      </c>
      <c r="T141" s="16">
        <f t="shared" si="27"/>
        <v>17.761052631578952</v>
      </c>
      <c r="U141" s="22">
        <f t="shared" si="28"/>
        <v>7.80842105263158</v>
      </c>
      <c r="V141" s="36">
        <f>'Caratteristiche Materiale'!$N$5*(1+ABS(MAX!M141)/(1.5*'Caratteristiche Materiale'!$N$5))^0.5</f>
        <v>21.351538741450941</v>
      </c>
      <c r="W141" s="36">
        <f t="shared" si="29"/>
        <v>48.681508330508137</v>
      </c>
      <c r="X141" s="17" t="str">
        <f t="shared" si="25"/>
        <v>verificato</v>
      </c>
    </row>
    <row r="142" spans="1:24" ht="15.75" x14ac:dyDescent="0.25">
      <c r="A142" s="5" t="s">
        <v>111</v>
      </c>
      <c r="B142" s="5" t="s">
        <v>15</v>
      </c>
      <c r="C142" s="5" t="s">
        <v>94</v>
      </c>
      <c r="D142" s="5" t="s">
        <v>108</v>
      </c>
      <c r="E142" s="96">
        <v>-98.14800000000001</v>
      </c>
      <c r="F142" s="96">
        <v>65.412000000000006</v>
      </c>
      <c r="G142" s="96">
        <v>10.261600000000001</v>
      </c>
      <c r="H142" s="96">
        <v>8.4224800000000002</v>
      </c>
      <c r="I142" s="96">
        <v>47.183840000000004</v>
      </c>
      <c r="J142" s="96">
        <v>38.06944</v>
      </c>
      <c r="K142" s="29">
        <f>VLOOKUP(B142,'Caratteristiche Maschi'!$A$4:$C$27,2,)</f>
        <v>0.6</v>
      </c>
      <c r="L142" s="30">
        <f>VLOOKUP(B142,'Caratteristiche Maschi'!$A$4:$C$27,3,)</f>
        <v>3.8</v>
      </c>
      <c r="M142" s="22">
        <f>IF((E142/(K142*L142))&lt;=0,(IF(ABS((E142/(K142*L142)))&gt;'Caratteristiche Materiale'!$N$4*0.85,0,(E142/(K142*L142)))),0)</f>
        <v>-43.047368421052639</v>
      </c>
      <c r="N142" s="22">
        <f>((MAXA(K142:L142)^2*MINA(K142:L142))*ABS(M142)/2)*(1-ABS(M142)/(0.85*'Caratteristiche Materiale'!$N$4))</f>
        <v>170.29123377478993</v>
      </c>
      <c r="O142" s="17" t="str">
        <f t="shared" si="23"/>
        <v>verificato</v>
      </c>
      <c r="P142" s="20">
        <f>ABS(M142)/(0.85*'Caratteristiche Materiale'!$N$4)</f>
        <v>8.681822202565237E-2</v>
      </c>
      <c r="Q142" s="21">
        <f t="shared" si="26"/>
        <v>0.2378424550498707</v>
      </c>
      <c r="R142" s="22">
        <f>0.85*'Caratteristiche Materiale'!$N$4*MAX!P142*(MINA(MAX!K142:L142))^2*MAXA(MAX!K142:L142)*(0.5-MAX!P142/2)</f>
        <v>26.888089543387881</v>
      </c>
      <c r="S142" s="17" t="str">
        <f t="shared" si="24"/>
        <v>NON VERIFICATO</v>
      </c>
      <c r="T142" s="16">
        <f t="shared" si="27"/>
        <v>28.689473684210533</v>
      </c>
      <c r="U142" s="22">
        <f t="shared" si="28"/>
        <v>4.5007017543859655</v>
      </c>
      <c r="V142" s="36">
        <f>'Caratteristiche Materiale'!$N$5*(1+ABS(MAX!M142)/(1.5*'Caratteristiche Materiale'!$N$5))^0.5</f>
        <v>20.694414027215768</v>
      </c>
      <c r="W142" s="36">
        <f t="shared" si="29"/>
        <v>47.183263982051947</v>
      </c>
      <c r="X142" s="17" t="str">
        <f t="shared" si="25"/>
        <v>NON VERIFICATO</v>
      </c>
    </row>
    <row r="143" spans="1:24" ht="15.75" x14ac:dyDescent="0.25">
      <c r="A143" s="5" t="s">
        <v>111</v>
      </c>
      <c r="B143" s="5" t="s">
        <v>15</v>
      </c>
      <c r="C143" s="5" t="s">
        <v>95</v>
      </c>
      <c r="D143" s="5" t="s">
        <v>108</v>
      </c>
      <c r="E143" s="96">
        <v>-98.14800000000001</v>
      </c>
      <c r="F143" s="96">
        <v>65.412000000000006</v>
      </c>
      <c r="G143" s="96">
        <v>10.261600000000001</v>
      </c>
      <c r="H143" s="96">
        <v>8.4224800000000002</v>
      </c>
      <c r="I143" s="96">
        <v>47.183840000000004</v>
      </c>
      <c r="J143" s="96">
        <v>38.06944</v>
      </c>
      <c r="K143" s="29">
        <f>VLOOKUP(B143,'Caratteristiche Maschi'!$A$4:$C$27,2,)</f>
        <v>0.6</v>
      </c>
      <c r="L143" s="30">
        <f>VLOOKUP(B143,'Caratteristiche Maschi'!$A$4:$C$27,3,)</f>
        <v>3.8</v>
      </c>
      <c r="M143" s="22">
        <f>IF((E143/(K143*L143))&lt;=0,(IF(ABS((E143/(K143*L143)))&gt;'Caratteristiche Materiale'!$N$4*0.85,0,(E143/(K143*L143)))),0)</f>
        <v>-43.047368421052639</v>
      </c>
      <c r="N143" s="22">
        <f>((MAXA(K143:L143)^2*MINA(K143:L143))*ABS(M143)/2)*(1-ABS(M143)/(0.85*'Caratteristiche Materiale'!$N$4))</f>
        <v>170.29123377478993</v>
      </c>
      <c r="O143" s="17" t="str">
        <f t="shared" si="23"/>
        <v>verificato</v>
      </c>
      <c r="P143" s="20">
        <f>ABS(M143)/(0.85*'Caratteristiche Materiale'!$N$4)</f>
        <v>8.681822202565237E-2</v>
      </c>
      <c r="Q143" s="21">
        <f t="shared" si="26"/>
        <v>0.2378424550498707</v>
      </c>
      <c r="R143" s="22">
        <f>0.85*'Caratteristiche Materiale'!$N$4*MAX!P143*(MINA(MAX!K143:L143))^2*MAXA(MAX!K143:L143)*(0.5-MAX!P143/2)</f>
        <v>26.888089543387881</v>
      </c>
      <c r="S143" s="17" t="str">
        <f t="shared" si="24"/>
        <v>NON VERIFICATO</v>
      </c>
      <c r="T143" s="16">
        <f t="shared" si="27"/>
        <v>28.689473684210533</v>
      </c>
      <c r="U143" s="22">
        <f t="shared" si="28"/>
        <v>4.5007017543859655</v>
      </c>
      <c r="V143" s="36">
        <f>'Caratteristiche Materiale'!$N$5*(1+ABS(MAX!M143)/(1.5*'Caratteristiche Materiale'!$N$5))^0.5</f>
        <v>20.694414027215768</v>
      </c>
      <c r="W143" s="36">
        <f t="shared" si="29"/>
        <v>47.183263982051947</v>
      </c>
      <c r="X143" s="17" t="str">
        <f t="shared" si="25"/>
        <v>NON VERIFICATO</v>
      </c>
    </row>
    <row r="144" spans="1:24" ht="15.75" x14ac:dyDescent="0.25">
      <c r="A144" s="5" t="s">
        <v>111</v>
      </c>
      <c r="B144" s="5" t="s">
        <v>15</v>
      </c>
      <c r="C144" s="5" t="s">
        <v>96</v>
      </c>
      <c r="D144" s="5" t="s">
        <v>108</v>
      </c>
      <c r="E144" s="96">
        <v>-98.14800000000001</v>
      </c>
      <c r="F144" s="96">
        <v>65.412000000000006</v>
      </c>
      <c r="G144" s="96">
        <v>10.261600000000001</v>
      </c>
      <c r="H144" s="96">
        <v>8.4224800000000002</v>
      </c>
      <c r="I144" s="96">
        <v>47.183840000000004</v>
      </c>
      <c r="J144" s="96">
        <v>38.06944</v>
      </c>
      <c r="K144" s="29">
        <f>VLOOKUP(B144,'Caratteristiche Maschi'!$A$4:$C$27,2,)</f>
        <v>0.6</v>
      </c>
      <c r="L144" s="30">
        <f>VLOOKUP(B144,'Caratteristiche Maschi'!$A$4:$C$27,3,)</f>
        <v>3.8</v>
      </c>
      <c r="M144" s="22">
        <f>IF((E144/(K144*L144))&lt;=0,(IF(ABS((E144/(K144*L144)))&gt;'Caratteristiche Materiale'!$N$4*0.85,0,(E144/(K144*L144)))),0)</f>
        <v>-43.047368421052639</v>
      </c>
      <c r="N144" s="22">
        <f>((MAXA(K144:L144)^2*MINA(K144:L144))*ABS(M144)/2)*(1-ABS(M144)/(0.85*'Caratteristiche Materiale'!$N$4))</f>
        <v>170.29123377478993</v>
      </c>
      <c r="O144" s="17" t="str">
        <f t="shared" si="23"/>
        <v>verificato</v>
      </c>
      <c r="P144" s="20">
        <f>ABS(M144)/(0.85*'Caratteristiche Materiale'!$N$4)</f>
        <v>8.681822202565237E-2</v>
      </c>
      <c r="Q144" s="21">
        <f t="shared" si="26"/>
        <v>0.2378424550498707</v>
      </c>
      <c r="R144" s="22">
        <f>0.85*'Caratteristiche Materiale'!$N$4*MAX!P144*(MINA(MAX!K144:L144))^2*MAXA(MAX!K144:L144)*(0.5-MAX!P144/2)</f>
        <v>26.888089543387881</v>
      </c>
      <c r="S144" s="17" t="str">
        <f t="shared" si="24"/>
        <v>NON VERIFICATO</v>
      </c>
      <c r="T144" s="16">
        <f t="shared" si="27"/>
        <v>28.689473684210533</v>
      </c>
      <c r="U144" s="22">
        <f t="shared" si="28"/>
        <v>4.5007017543859655</v>
      </c>
      <c r="V144" s="36">
        <f>'Caratteristiche Materiale'!$N$5*(1+ABS(MAX!M144)/(1.5*'Caratteristiche Materiale'!$N$5))^0.5</f>
        <v>20.694414027215768</v>
      </c>
      <c r="W144" s="36">
        <f t="shared" si="29"/>
        <v>47.183263982051947</v>
      </c>
      <c r="X144" s="17" t="str">
        <f t="shared" si="25"/>
        <v>NON VERIFICATO</v>
      </c>
    </row>
    <row r="145" spans="1:24" ht="15.75" x14ac:dyDescent="0.25">
      <c r="A145" s="5" t="s">
        <v>111</v>
      </c>
      <c r="B145" s="5" t="s">
        <v>15</v>
      </c>
      <c r="C145" s="5" t="s">
        <v>97</v>
      </c>
      <c r="D145" s="5" t="s">
        <v>108</v>
      </c>
      <c r="E145" s="96">
        <v>-106.8704</v>
      </c>
      <c r="F145" s="96">
        <v>40.495200000000004</v>
      </c>
      <c r="G145" s="96">
        <v>17.8032</v>
      </c>
      <c r="H145" s="96">
        <v>14.63672</v>
      </c>
      <c r="I145" s="96">
        <v>88.012480000000011</v>
      </c>
      <c r="J145" s="96">
        <v>15.874879999999999</v>
      </c>
      <c r="K145" s="29">
        <f>VLOOKUP(B145,'Caratteristiche Maschi'!$A$4:$C$27,2,)</f>
        <v>0.6</v>
      </c>
      <c r="L145" s="30">
        <f>VLOOKUP(B145,'Caratteristiche Maschi'!$A$4:$C$27,3,)</f>
        <v>3.8</v>
      </c>
      <c r="M145" s="22">
        <f>IF((E145/(K145*L145))&lt;=0,(IF(ABS((E145/(K145*L145)))&gt;'Caratteristiche Materiale'!$N$4*0.85,0,(E145/(K145*L145)))),0)</f>
        <v>-46.872982456140356</v>
      </c>
      <c r="N145" s="22">
        <f>((MAXA(K145:L145)^2*MINA(K145:L145))*ABS(M145)/2)*(1-ABS(M145)/(0.85*'Caratteristiche Materiale'!$N$4))</f>
        <v>183.85832740141177</v>
      </c>
      <c r="O145" s="17" t="str">
        <f t="shared" si="23"/>
        <v>verificato</v>
      </c>
      <c r="P145" s="20">
        <f>ABS(M145)/(0.85*'Caratteristiche Materiale'!$N$4)</f>
        <v>9.453374613003096E-2</v>
      </c>
      <c r="Q145" s="21">
        <f t="shared" si="26"/>
        <v>0.25679135091796146</v>
      </c>
      <c r="R145" s="22">
        <f>0.85*'Caratteristiche Materiale'!$N$4*MAX!P145*(MINA(MAX!K145:L145))^2*MAXA(MAX!K145:L145)*(0.5-MAX!P145/2)</f>
        <v>29.030262221275542</v>
      </c>
      <c r="S145" s="17" t="str">
        <f t="shared" si="24"/>
        <v>NON VERIFICATO</v>
      </c>
      <c r="T145" s="16">
        <f t="shared" si="27"/>
        <v>17.761052631578952</v>
      </c>
      <c r="U145" s="22">
        <f t="shared" si="28"/>
        <v>7.80842105263158</v>
      </c>
      <c r="V145" s="36">
        <f>'Caratteristiche Materiale'!$N$5*(1+ABS(MAX!M145)/(1.5*'Caratteristiche Materiale'!$N$5))^0.5</f>
        <v>21.351538741450941</v>
      </c>
      <c r="W145" s="36">
        <f t="shared" si="29"/>
        <v>48.681508330508137</v>
      </c>
      <c r="X145" s="17" t="str">
        <f t="shared" si="25"/>
        <v>verificato</v>
      </c>
    </row>
    <row r="146" spans="1:24" ht="15.75" x14ac:dyDescent="0.25">
      <c r="A146" s="5" t="s">
        <v>111</v>
      </c>
      <c r="B146" s="5" t="s">
        <v>15</v>
      </c>
      <c r="C146" s="5" t="s">
        <v>98</v>
      </c>
      <c r="D146" s="5" t="s">
        <v>108</v>
      </c>
      <c r="E146" s="96">
        <v>-106.8704</v>
      </c>
      <c r="F146" s="96">
        <v>40.495200000000004</v>
      </c>
      <c r="G146" s="96">
        <v>17.8032</v>
      </c>
      <c r="H146" s="96">
        <v>14.63672</v>
      </c>
      <c r="I146" s="96">
        <v>88.012480000000011</v>
      </c>
      <c r="J146" s="96">
        <v>15.874879999999999</v>
      </c>
      <c r="K146" s="29">
        <f>VLOOKUP(B146,'Caratteristiche Maschi'!$A$4:$C$27,2,)</f>
        <v>0.6</v>
      </c>
      <c r="L146" s="30">
        <f>VLOOKUP(B146,'Caratteristiche Maschi'!$A$4:$C$27,3,)</f>
        <v>3.8</v>
      </c>
      <c r="M146" s="22">
        <f>IF((E146/(K146*L146))&lt;=0,(IF(ABS((E146/(K146*L146)))&gt;'Caratteristiche Materiale'!$N$4*0.85,0,(E146/(K146*L146)))),0)</f>
        <v>-46.872982456140356</v>
      </c>
      <c r="N146" s="22">
        <f>((MAXA(K146:L146)^2*MINA(K146:L146))*ABS(M146)/2)*(1-ABS(M146)/(0.85*'Caratteristiche Materiale'!$N$4))</f>
        <v>183.85832740141177</v>
      </c>
      <c r="O146" s="17" t="str">
        <f t="shared" si="23"/>
        <v>verificato</v>
      </c>
      <c r="P146" s="20">
        <f>ABS(M146)/(0.85*'Caratteristiche Materiale'!$N$4)</f>
        <v>9.453374613003096E-2</v>
      </c>
      <c r="Q146" s="21">
        <f t="shared" si="26"/>
        <v>0.25679135091796146</v>
      </c>
      <c r="R146" s="22">
        <f>0.85*'Caratteristiche Materiale'!$N$4*MAX!P146*(MINA(MAX!K146:L146))^2*MAXA(MAX!K146:L146)*(0.5-MAX!P146/2)</f>
        <v>29.030262221275542</v>
      </c>
      <c r="S146" s="17" t="str">
        <f t="shared" si="24"/>
        <v>NON VERIFICATO</v>
      </c>
      <c r="T146" s="16">
        <f t="shared" si="27"/>
        <v>17.761052631578952</v>
      </c>
      <c r="U146" s="22">
        <f t="shared" si="28"/>
        <v>7.80842105263158</v>
      </c>
      <c r="V146" s="36">
        <f>'Caratteristiche Materiale'!$N$5*(1+ABS(MAX!M146)/(1.5*'Caratteristiche Materiale'!$N$5))^0.5</f>
        <v>21.351538741450941</v>
      </c>
      <c r="W146" s="36">
        <f t="shared" si="29"/>
        <v>48.681508330508137</v>
      </c>
      <c r="X146" s="17" t="str">
        <f t="shared" si="25"/>
        <v>verificato</v>
      </c>
    </row>
    <row r="147" spans="1:24" ht="15.75" x14ac:dyDescent="0.25">
      <c r="A147" s="5" t="s">
        <v>111</v>
      </c>
      <c r="B147" s="5" t="s">
        <v>15</v>
      </c>
      <c r="C147" s="5" t="s">
        <v>99</v>
      </c>
      <c r="D147" s="5" t="s">
        <v>108</v>
      </c>
      <c r="E147" s="96">
        <v>-106.8704</v>
      </c>
      <c r="F147" s="96">
        <v>40.495200000000004</v>
      </c>
      <c r="G147" s="96">
        <v>17.8032</v>
      </c>
      <c r="H147" s="96">
        <v>14.63672</v>
      </c>
      <c r="I147" s="96">
        <v>88.012480000000011</v>
      </c>
      <c r="J147" s="96">
        <v>15.874879999999999</v>
      </c>
      <c r="K147" s="29">
        <f>VLOOKUP(B147,'Caratteristiche Maschi'!$A$4:$C$27,2,)</f>
        <v>0.6</v>
      </c>
      <c r="L147" s="30">
        <f>VLOOKUP(B147,'Caratteristiche Maschi'!$A$4:$C$27,3,)</f>
        <v>3.8</v>
      </c>
      <c r="M147" s="22">
        <f>IF((E147/(K147*L147))&lt;=0,(IF(ABS((E147/(K147*L147)))&gt;'Caratteristiche Materiale'!$N$4*0.85,0,(E147/(K147*L147)))),0)</f>
        <v>-46.872982456140356</v>
      </c>
      <c r="N147" s="22">
        <f>((MAXA(K147:L147)^2*MINA(K147:L147))*ABS(M147)/2)*(1-ABS(M147)/(0.85*'Caratteristiche Materiale'!$N$4))</f>
        <v>183.85832740141177</v>
      </c>
      <c r="O147" s="17" t="str">
        <f t="shared" si="23"/>
        <v>verificato</v>
      </c>
      <c r="P147" s="20">
        <f>ABS(M147)/(0.85*'Caratteristiche Materiale'!$N$4)</f>
        <v>9.453374613003096E-2</v>
      </c>
      <c r="Q147" s="21">
        <f t="shared" si="26"/>
        <v>0.25679135091796146</v>
      </c>
      <c r="R147" s="22">
        <f>0.85*'Caratteristiche Materiale'!$N$4*MAX!P147*(MINA(MAX!K147:L147))^2*MAXA(MAX!K147:L147)*(0.5-MAX!P147/2)</f>
        <v>29.030262221275542</v>
      </c>
      <c r="S147" s="17" t="str">
        <f t="shared" si="24"/>
        <v>NON VERIFICATO</v>
      </c>
      <c r="T147" s="16">
        <f t="shared" si="27"/>
        <v>17.761052631578952</v>
      </c>
      <c r="U147" s="22">
        <f t="shared" si="28"/>
        <v>7.80842105263158</v>
      </c>
      <c r="V147" s="36">
        <f>'Caratteristiche Materiale'!$N$5*(1+ABS(MAX!M147)/(1.5*'Caratteristiche Materiale'!$N$5))^0.5</f>
        <v>21.351538741450941</v>
      </c>
      <c r="W147" s="36">
        <f t="shared" si="29"/>
        <v>48.681508330508137</v>
      </c>
      <c r="X147" s="17" t="str">
        <f t="shared" si="25"/>
        <v>verificato</v>
      </c>
    </row>
    <row r="148" spans="1:24" ht="15.75" x14ac:dyDescent="0.25">
      <c r="A148" s="5" t="s">
        <v>111</v>
      </c>
      <c r="B148" s="5" t="s">
        <v>16</v>
      </c>
      <c r="C148" s="5" t="s">
        <v>92</v>
      </c>
      <c r="D148" s="5" t="s">
        <v>108</v>
      </c>
      <c r="E148" s="96">
        <v>-98.14800000000001</v>
      </c>
      <c r="F148" s="96">
        <v>65.412000000000006</v>
      </c>
      <c r="G148" s="96">
        <v>10.261600000000001</v>
      </c>
      <c r="H148" s="96">
        <v>8.4224800000000002</v>
      </c>
      <c r="I148" s="96">
        <v>47.183840000000004</v>
      </c>
      <c r="J148" s="96">
        <v>38.06944</v>
      </c>
      <c r="K148" s="29">
        <f>VLOOKUP(B148,'Caratteristiche Maschi'!$A$4:$C$27,2,)</f>
        <v>0.6</v>
      </c>
      <c r="L148" s="30">
        <f>VLOOKUP(B148,'Caratteristiche Maschi'!$A$4:$C$27,3,)</f>
        <v>2.57</v>
      </c>
      <c r="M148" s="22">
        <f>IF((E148/(K148*L148))&lt;=0,(IF(ABS((E148/(K148*L148)))&gt;'Caratteristiche Materiale'!$N$4*0.85,0,(E148/(K148*L148)))),0)</f>
        <v>-63.649805447470833</v>
      </c>
      <c r="N148" s="22">
        <f>((MAXA(K148:L148)^2*MINA(K148:L148))*ABS(M148)/2)*(1-ABS(M148)/(0.85*'Caratteristiche Materiale'!$N$4))</f>
        <v>109.93021377478992</v>
      </c>
      <c r="O148" s="17" t="str">
        <f t="shared" si="23"/>
        <v>verificato</v>
      </c>
      <c r="P148" s="20">
        <f>ABS(M148)/(0.85*'Caratteristiche Materiale'!$N$4)</f>
        <v>0.12836935552431092</v>
      </c>
      <c r="Q148" s="21">
        <f t="shared" si="26"/>
        <v>0.33567199225975192</v>
      </c>
      <c r="R148" s="22">
        <f>0.85*'Caratteristiche Materiale'!$N$4*MAX!P148*(MINA(MAX!K148:L148))^2*MAXA(MAX!K148:L148)*(0.5-MAX!P148/2)</f>
        <v>25.664641348199979</v>
      </c>
      <c r="S148" s="17" t="str">
        <f t="shared" si="24"/>
        <v>NON VERIFICATO</v>
      </c>
      <c r="T148" s="16">
        <f t="shared" si="27"/>
        <v>42.420233463035025</v>
      </c>
      <c r="U148" s="22">
        <f t="shared" si="28"/>
        <v>6.6547341115434522</v>
      </c>
      <c r="V148" s="36">
        <f>'Caratteristiche Materiale'!$N$5*(1+ABS(MAX!M148)/(1.5*'Caratteristiche Materiale'!$N$5))^0.5</f>
        <v>24.02195142893175</v>
      </c>
      <c r="W148" s="36">
        <f t="shared" si="29"/>
        <v>37.041849103412751</v>
      </c>
      <c r="X148" s="17" t="str">
        <f t="shared" si="25"/>
        <v>NON VERIFICATO</v>
      </c>
    </row>
    <row r="149" spans="1:24" ht="15.75" x14ac:dyDescent="0.25">
      <c r="A149" s="5" t="s">
        <v>111</v>
      </c>
      <c r="B149" s="5" t="s">
        <v>16</v>
      </c>
      <c r="C149" s="5" t="s">
        <v>93</v>
      </c>
      <c r="D149" s="5" t="s">
        <v>108</v>
      </c>
      <c r="E149" s="96">
        <v>-106.8704</v>
      </c>
      <c r="F149" s="96">
        <v>40.495200000000004</v>
      </c>
      <c r="G149" s="96">
        <v>17.8032</v>
      </c>
      <c r="H149" s="96">
        <v>14.63672</v>
      </c>
      <c r="I149" s="96">
        <v>88.012480000000011</v>
      </c>
      <c r="J149" s="96">
        <v>15.874879999999999</v>
      </c>
      <c r="K149" s="29">
        <f>VLOOKUP(B149,'Caratteristiche Maschi'!$A$4:$C$27,2,)</f>
        <v>0.6</v>
      </c>
      <c r="L149" s="30">
        <f>VLOOKUP(B149,'Caratteristiche Maschi'!$A$4:$C$27,3,)</f>
        <v>2.57</v>
      </c>
      <c r="M149" s="22">
        <f>IF((E149/(K149*L149))&lt;=0,(IF(ABS((E149/(K149*L149)))&gt;'Caratteristiche Materiale'!$N$4*0.85,0,(E149/(K149*L149)))),0)</f>
        <v>-69.306355382619984</v>
      </c>
      <c r="N149" s="22">
        <f>((MAXA(K149:L149)^2*MINA(K149:L149))*ABS(M149)/2)*(1-ABS(M149)/(0.85*'Caratteristiche Materiale'!$N$4))</f>
        <v>118.13303140141177</v>
      </c>
      <c r="O149" s="17" t="str">
        <f t="shared" si="23"/>
        <v>verificato</v>
      </c>
      <c r="P149" s="20">
        <f>ABS(M149)/(0.85*'Caratteristiche Materiale'!$N$4)</f>
        <v>0.13977752346074618</v>
      </c>
      <c r="Q149" s="21">
        <f t="shared" si="26"/>
        <v>0.3607193021877802</v>
      </c>
      <c r="R149" s="22">
        <f>0.85*'Caratteristiche Materiale'!$N$4*MAX!P149*(MINA(MAX!K149:L149))^2*MAXA(MAX!K149:L149)*(0.5-MAX!P149/2)</f>
        <v>27.579696047022207</v>
      </c>
      <c r="S149" s="17" t="str">
        <f t="shared" si="24"/>
        <v>NON VERIFICATO</v>
      </c>
      <c r="T149" s="16">
        <f t="shared" si="27"/>
        <v>26.261478599221796</v>
      </c>
      <c r="U149" s="22">
        <f t="shared" si="28"/>
        <v>11.545525291828795</v>
      </c>
      <c r="V149" s="36">
        <f>'Caratteristiche Materiale'!$N$5*(1+ABS(MAX!M149)/(1.5*'Caratteristiche Materiale'!$N$5))^0.5</f>
        <v>24.85773543782096</v>
      </c>
      <c r="W149" s="36">
        <f t="shared" si="29"/>
        <v>38.330628045119916</v>
      </c>
      <c r="X149" s="17" t="str">
        <f t="shared" si="25"/>
        <v>NON VERIFICATO</v>
      </c>
    </row>
    <row r="150" spans="1:24" ht="15.75" x14ac:dyDescent="0.25">
      <c r="A150" s="5" t="s">
        <v>111</v>
      </c>
      <c r="B150" s="5" t="s">
        <v>16</v>
      </c>
      <c r="C150" s="5" t="s">
        <v>94</v>
      </c>
      <c r="D150" s="5" t="s">
        <v>108</v>
      </c>
      <c r="E150" s="96">
        <v>-98.14800000000001</v>
      </c>
      <c r="F150" s="96">
        <v>65.412000000000006</v>
      </c>
      <c r="G150" s="96">
        <v>10.261600000000001</v>
      </c>
      <c r="H150" s="96">
        <v>8.4224800000000002</v>
      </c>
      <c r="I150" s="96">
        <v>47.183840000000004</v>
      </c>
      <c r="J150" s="96">
        <v>38.06944</v>
      </c>
      <c r="K150" s="29">
        <f>VLOOKUP(B150,'Caratteristiche Maschi'!$A$4:$C$27,2,)</f>
        <v>0.6</v>
      </c>
      <c r="L150" s="30">
        <f>VLOOKUP(B150,'Caratteristiche Maschi'!$A$4:$C$27,3,)</f>
        <v>2.57</v>
      </c>
      <c r="M150" s="22">
        <f>IF((E150/(K150*L150))&lt;=0,(IF(ABS((E150/(K150*L150)))&gt;'Caratteristiche Materiale'!$N$4*0.85,0,(E150/(K150*L150)))),0)</f>
        <v>-63.649805447470833</v>
      </c>
      <c r="N150" s="22">
        <f>((MAXA(K150:L150)^2*MINA(K150:L150))*ABS(M150)/2)*(1-ABS(M150)/(0.85*'Caratteristiche Materiale'!$N$4))</f>
        <v>109.93021377478992</v>
      </c>
      <c r="O150" s="17" t="str">
        <f t="shared" si="23"/>
        <v>verificato</v>
      </c>
      <c r="P150" s="20">
        <f>ABS(M150)/(0.85*'Caratteristiche Materiale'!$N$4)</f>
        <v>0.12836935552431092</v>
      </c>
      <c r="Q150" s="21">
        <f t="shared" si="26"/>
        <v>0.33567199225975192</v>
      </c>
      <c r="R150" s="22">
        <f>0.85*'Caratteristiche Materiale'!$N$4*MAX!P150*(MINA(MAX!K150:L150))^2*MAXA(MAX!K150:L150)*(0.5-MAX!P150/2)</f>
        <v>25.664641348199979</v>
      </c>
      <c r="S150" s="17" t="str">
        <f t="shared" si="24"/>
        <v>NON VERIFICATO</v>
      </c>
      <c r="T150" s="16">
        <f t="shared" si="27"/>
        <v>42.420233463035025</v>
      </c>
      <c r="U150" s="22">
        <f t="shared" si="28"/>
        <v>6.6547341115434522</v>
      </c>
      <c r="V150" s="36">
        <f>'Caratteristiche Materiale'!$N$5*(1+ABS(MAX!M150)/(1.5*'Caratteristiche Materiale'!$N$5))^0.5</f>
        <v>24.02195142893175</v>
      </c>
      <c r="W150" s="36">
        <f t="shared" si="29"/>
        <v>37.041849103412751</v>
      </c>
      <c r="X150" s="17" t="str">
        <f t="shared" si="25"/>
        <v>NON VERIFICATO</v>
      </c>
    </row>
    <row r="151" spans="1:24" ht="15.75" x14ac:dyDescent="0.25">
      <c r="A151" s="5" t="s">
        <v>111</v>
      </c>
      <c r="B151" s="5" t="s">
        <v>16</v>
      </c>
      <c r="C151" s="5" t="s">
        <v>95</v>
      </c>
      <c r="D151" s="5" t="s">
        <v>108</v>
      </c>
      <c r="E151" s="96">
        <v>-98.14800000000001</v>
      </c>
      <c r="F151" s="96">
        <v>65.412000000000006</v>
      </c>
      <c r="G151" s="96">
        <v>10.261600000000001</v>
      </c>
      <c r="H151" s="96">
        <v>8.4224800000000002</v>
      </c>
      <c r="I151" s="96">
        <v>47.183840000000004</v>
      </c>
      <c r="J151" s="96">
        <v>38.06944</v>
      </c>
      <c r="K151" s="29">
        <f>VLOOKUP(B151,'Caratteristiche Maschi'!$A$4:$C$27,2,)</f>
        <v>0.6</v>
      </c>
      <c r="L151" s="30">
        <f>VLOOKUP(B151,'Caratteristiche Maschi'!$A$4:$C$27,3,)</f>
        <v>2.57</v>
      </c>
      <c r="M151" s="22">
        <f>IF((E151/(K151*L151))&lt;=0,(IF(ABS((E151/(K151*L151)))&gt;'Caratteristiche Materiale'!$N$4*0.85,0,(E151/(K151*L151)))),0)</f>
        <v>-63.649805447470833</v>
      </c>
      <c r="N151" s="22">
        <f>((MAXA(K151:L151)^2*MINA(K151:L151))*ABS(M151)/2)*(1-ABS(M151)/(0.85*'Caratteristiche Materiale'!$N$4))</f>
        <v>109.93021377478992</v>
      </c>
      <c r="O151" s="17" t="str">
        <f t="shared" si="23"/>
        <v>verificato</v>
      </c>
      <c r="P151" s="20">
        <f>ABS(M151)/(0.85*'Caratteristiche Materiale'!$N$4)</f>
        <v>0.12836935552431092</v>
      </c>
      <c r="Q151" s="21">
        <f t="shared" si="26"/>
        <v>0.33567199225975192</v>
      </c>
      <c r="R151" s="22">
        <f>0.85*'Caratteristiche Materiale'!$N$4*MAX!P151*(MINA(MAX!K151:L151))^2*MAXA(MAX!K151:L151)*(0.5-MAX!P151/2)</f>
        <v>25.664641348199979</v>
      </c>
      <c r="S151" s="17" t="str">
        <f t="shared" si="24"/>
        <v>NON VERIFICATO</v>
      </c>
      <c r="T151" s="16">
        <f t="shared" si="27"/>
        <v>42.420233463035025</v>
      </c>
      <c r="U151" s="22">
        <f t="shared" si="28"/>
        <v>6.6547341115434522</v>
      </c>
      <c r="V151" s="36">
        <f>'Caratteristiche Materiale'!$N$5*(1+ABS(MAX!M151)/(1.5*'Caratteristiche Materiale'!$N$5))^0.5</f>
        <v>24.02195142893175</v>
      </c>
      <c r="W151" s="36">
        <f t="shared" si="29"/>
        <v>37.041849103412751</v>
      </c>
      <c r="X151" s="17" t="str">
        <f t="shared" si="25"/>
        <v>NON VERIFICATO</v>
      </c>
    </row>
    <row r="152" spans="1:24" ht="15.75" x14ac:dyDescent="0.25">
      <c r="A152" s="5" t="s">
        <v>111</v>
      </c>
      <c r="B152" s="5" t="s">
        <v>16</v>
      </c>
      <c r="C152" s="5" t="s">
        <v>96</v>
      </c>
      <c r="D152" s="5" t="s">
        <v>108</v>
      </c>
      <c r="E152" s="96">
        <v>-98.14800000000001</v>
      </c>
      <c r="F152" s="96">
        <v>65.412000000000006</v>
      </c>
      <c r="G152" s="96">
        <v>10.261600000000001</v>
      </c>
      <c r="H152" s="96">
        <v>8.4224800000000002</v>
      </c>
      <c r="I152" s="96">
        <v>47.183840000000004</v>
      </c>
      <c r="J152" s="96">
        <v>38.06944</v>
      </c>
      <c r="K152" s="29">
        <f>VLOOKUP(B152,'Caratteristiche Maschi'!$A$4:$C$27,2,)</f>
        <v>0.6</v>
      </c>
      <c r="L152" s="30">
        <f>VLOOKUP(B152,'Caratteristiche Maschi'!$A$4:$C$27,3,)</f>
        <v>2.57</v>
      </c>
      <c r="M152" s="22">
        <f>IF((E152/(K152*L152))&lt;=0,(IF(ABS((E152/(K152*L152)))&gt;'Caratteristiche Materiale'!$N$4*0.85,0,(E152/(K152*L152)))),0)</f>
        <v>-63.649805447470833</v>
      </c>
      <c r="N152" s="22">
        <f>((MAXA(K152:L152)^2*MINA(K152:L152))*ABS(M152)/2)*(1-ABS(M152)/(0.85*'Caratteristiche Materiale'!$N$4))</f>
        <v>109.93021377478992</v>
      </c>
      <c r="O152" s="17" t="str">
        <f t="shared" si="23"/>
        <v>verificato</v>
      </c>
      <c r="P152" s="20">
        <f>ABS(M152)/(0.85*'Caratteristiche Materiale'!$N$4)</f>
        <v>0.12836935552431092</v>
      </c>
      <c r="Q152" s="21">
        <f t="shared" si="26"/>
        <v>0.33567199225975192</v>
      </c>
      <c r="R152" s="22">
        <f>0.85*'Caratteristiche Materiale'!$N$4*MAX!P152*(MINA(MAX!K152:L152))^2*MAXA(MAX!K152:L152)*(0.5-MAX!P152/2)</f>
        <v>25.664641348199979</v>
      </c>
      <c r="S152" s="17" t="str">
        <f t="shared" si="24"/>
        <v>NON VERIFICATO</v>
      </c>
      <c r="T152" s="16">
        <f t="shared" si="27"/>
        <v>42.420233463035025</v>
      </c>
      <c r="U152" s="22">
        <f t="shared" si="28"/>
        <v>6.6547341115434522</v>
      </c>
      <c r="V152" s="36">
        <f>'Caratteristiche Materiale'!$N$5*(1+ABS(MAX!M152)/(1.5*'Caratteristiche Materiale'!$N$5))^0.5</f>
        <v>24.02195142893175</v>
      </c>
      <c r="W152" s="36">
        <f t="shared" si="29"/>
        <v>37.041849103412751</v>
      </c>
      <c r="X152" s="17" t="str">
        <f t="shared" si="25"/>
        <v>NON VERIFICATO</v>
      </c>
    </row>
    <row r="153" spans="1:24" ht="15.75" x14ac:dyDescent="0.25">
      <c r="A153" s="5" t="s">
        <v>111</v>
      </c>
      <c r="B153" s="5" t="s">
        <v>16</v>
      </c>
      <c r="C153" s="5" t="s">
        <v>97</v>
      </c>
      <c r="D153" s="5" t="s">
        <v>108</v>
      </c>
      <c r="E153" s="96">
        <v>-106.8704</v>
      </c>
      <c r="F153" s="96">
        <v>40.495200000000004</v>
      </c>
      <c r="G153" s="96">
        <v>17.8032</v>
      </c>
      <c r="H153" s="96">
        <v>14.63672</v>
      </c>
      <c r="I153" s="96">
        <v>88.012480000000011</v>
      </c>
      <c r="J153" s="96">
        <v>15.874879999999999</v>
      </c>
      <c r="K153" s="29">
        <f>VLOOKUP(B153,'Caratteristiche Maschi'!$A$4:$C$27,2,)</f>
        <v>0.6</v>
      </c>
      <c r="L153" s="30">
        <f>VLOOKUP(B153,'Caratteristiche Maschi'!$A$4:$C$27,3,)</f>
        <v>2.57</v>
      </c>
      <c r="M153" s="22">
        <f>IF((E153/(K153*L153))&lt;=0,(IF(ABS((E153/(K153*L153)))&gt;'Caratteristiche Materiale'!$N$4*0.85,0,(E153/(K153*L153)))),0)</f>
        <v>-69.306355382619984</v>
      </c>
      <c r="N153" s="22">
        <f>((MAXA(K153:L153)^2*MINA(K153:L153))*ABS(M153)/2)*(1-ABS(M153)/(0.85*'Caratteristiche Materiale'!$N$4))</f>
        <v>118.13303140141177</v>
      </c>
      <c r="O153" s="17" t="str">
        <f t="shared" si="23"/>
        <v>verificato</v>
      </c>
      <c r="P153" s="20">
        <f>ABS(M153)/(0.85*'Caratteristiche Materiale'!$N$4)</f>
        <v>0.13977752346074618</v>
      </c>
      <c r="Q153" s="21">
        <f t="shared" si="26"/>
        <v>0.3607193021877802</v>
      </c>
      <c r="R153" s="22">
        <f>0.85*'Caratteristiche Materiale'!$N$4*MAX!P153*(MINA(MAX!K153:L153))^2*MAXA(MAX!K153:L153)*(0.5-MAX!P153/2)</f>
        <v>27.579696047022207</v>
      </c>
      <c r="S153" s="17" t="str">
        <f t="shared" si="24"/>
        <v>NON VERIFICATO</v>
      </c>
      <c r="T153" s="16">
        <f t="shared" si="27"/>
        <v>26.261478599221796</v>
      </c>
      <c r="U153" s="22">
        <f t="shared" si="28"/>
        <v>11.545525291828795</v>
      </c>
      <c r="V153" s="36">
        <f>'Caratteristiche Materiale'!$N$5*(1+ABS(MAX!M153)/(1.5*'Caratteristiche Materiale'!$N$5))^0.5</f>
        <v>24.85773543782096</v>
      </c>
      <c r="W153" s="36">
        <f t="shared" si="29"/>
        <v>38.330628045119916</v>
      </c>
      <c r="X153" s="17" t="str">
        <f t="shared" si="25"/>
        <v>NON VERIFICATO</v>
      </c>
    </row>
    <row r="154" spans="1:24" ht="15.75" x14ac:dyDescent="0.25">
      <c r="A154" s="5" t="s">
        <v>111</v>
      </c>
      <c r="B154" s="5" t="s">
        <v>16</v>
      </c>
      <c r="C154" s="5" t="s">
        <v>98</v>
      </c>
      <c r="D154" s="5" t="s">
        <v>108</v>
      </c>
      <c r="E154" s="96">
        <v>-106.8704</v>
      </c>
      <c r="F154" s="96">
        <v>40.495200000000004</v>
      </c>
      <c r="G154" s="96">
        <v>17.8032</v>
      </c>
      <c r="H154" s="96">
        <v>14.63672</v>
      </c>
      <c r="I154" s="96">
        <v>88.012480000000011</v>
      </c>
      <c r="J154" s="96">
        <v>15.874879999999999</v>
      </c>
      <c r="K154" s="29">
        <f>VLOOKUP(B154,'Caratteristiche Maschi'!$A$4:$C$27,2,)</f>
        <v>0.6</v>
      </c>
      <c r="L154" s="30">
        <f>VLOOKUP(B154,'Caratteristiche Maschi'!$A$4:$C$27,3,)</f>
        <v>2.57</v>
      </c>
      <c r="M154" s="22">
        <f>IF((E154/(K154*L154))&lt;=0,(IF(ABS((E154/(K154*L154)))&gt;'Caratteristiche Materiale'!$N$4*0.85,0,(E154/(K154*L154)))),0)</f>
        <v>-69.306355382619984</v>
      </c>
      <c r="N154" s="22">
        <f>((MAXA(K154:L154)^2*MINA(K154:L154))*ABS(M154)/2)*(1-ABS(M154)/(0.85*'Caratteristiche Materiale'!$N$4))</f>
        <v>118.13303140141177</v>
      </c>
      <c r="O154" s="17" t="str">
        <f t="shared" si="23"/>
        <v>verificato</v>
      </c>
      <c r="P154" s="20">
        <f>ABS(M154)/(0.85*'Caratteristiche Materiale'!$N$4)</f>
        <v>0.13977752346074618</v>
      </c>
      <c r="Q154" s="21">
        <f t="shared" si="26"/>
        <v>0.3607193021877802</v>
      </c>
      <c r="R154" s="22">
        <f>0.85*'Caratteristiche Materiale'!$N$4*MAX!P154*(MINA(MAX!K154:L154))^2*MAXA(MAX!K154:L154)*(0.5-MAX!P154/2)</f>
        <v>27.579696047022207</v>
      </c>
      <c r="S154" s="17" t="str">
        <f t="shared" si="24"/>
        <v>NON VERIFICATO</v>
      </c>
      <c r="T154" s="16">
        <f t="shared" si="27"/>
        <v>26.261478599221796</v>
      </c>
      <c r="U154" s="22">
        <f t="shared" si="28"/>
        <v>11.545525291828795</v>
      </c>
      <c r="V154" s="36">
        <f>'Caratteristiche Materiale'!$N$5*(1+ABS(MAX!M154)/(1.5*'Caratteristiche Materiale'!$N$5))^0.5</f>
        <v>24.85773543782096</v>
      </c>
      <c r="W154" s="36">
        <f t="shared" si="29"/>
        <v>38.330628045119916</v>
      </c>
      <c r="X154" s="17" t="str">
        <f t="shared" si="25"/>
        <v>NON VERIFICATO</v>
      </c>
    </row>
    <row r="155" spans="1:24" ht="15.75" x14ac:dyDescent="0.25">
      <c r="A155" s="5" t="s">
        <v>111</v>
      </c>
      <c r="B155" s="5" t="s">
        <v>16</v>
      </c>
      <c r="C155" s="5" t="s">
        <v>99</v>
      </c>
      <c r="D155" s="5" t="s">
        <v>108</v>
      </c>
      <c r="E155" s="96">
        <v>-106.8704</v>
      </c>
      <c r="F155" s="96">
        <v>40.495200000000004</v>
      </c>
      <c r="G155" s="96">
        <v>17.8032</v>
      </c>
      <c r="H155" s="96">
        <v>14.63672</v>
      </c>
      <c r="I155" s="96">
        <v>88.012480000000011</v>
      </c>
      <c r="J155" s="96">
        <v>15.874879999999999</v>
      </c>
      <c r="K155" s="29">
        <f>VLOOKUP(B155,'Caratteristiche Maschi'!$A$4:$C$27,2,)</f>
        <v>0.6</v>
      </c>
      <c r="L155" s="30">
        <f>VLOOKUP(B155,'Caratteristiche Maschi'!$A$4:$C$27,3,)</f>
        <v>2.57</v>
      </c>
      <c r="M155" s="22">
        <f>IF((E155/(K155*L155))&lt;=0,(IF(ABS((E155/(K155*L155)))&gt;'Caratteristiche Materiale'!$N$4*0.85,0,(E155/(K155*L155)))),0)</f>
        <v>-69.306355382619984</v>
      </c>
      <c r="N155" s="22">
        <f>((MAXA(K155:L155)^2*MINA(K155:L155))*ABS(M155)/2)*(1-ABS(M155)/(0.85*'Caratteristiche Materiale'!$N$4))</f>
        <v>118.13303140141177</v>
      </c>
      <c r="O155" s="17" t="str">
        <f t="shared" si="23"/>
        <v>verificato</v>
      </c>
      <c r="P155" s="20">
        <f>ABS(M155)/(0.85*'Caratteristiche Materiale'!$N$4)</f>
        <v>0.13977752346074618</v>
      </c>
      <c r="Q155" s="21">
        <f t="shared" si="26"/>
        <v>0.3607193021877802</v>
      </c>
      <c r="R155" s="22">
        <f>0.85*'Caratteristiche Materiale'!$N$4*MAX!P155*(MINA(MAX!K155:L155))^2*MAXA(MAX!K155:L155)*(0.5-MAX!P155/2)</f>
        <v>27.579696047022207</v>
      </c>
      <c r="S155" s="17" t="str">
        <f t="shared" si="24"/>
        <v>NON VERIFICATO</v>
      </c>
      <c r="T155" s="16">
        <f t="shared" si="27"/>
        <v>26.261478599221796</v>
      </c>
      <c r="U155" s="22">
        <f t="shared" si="28"/>
        <v>11.545525291828795</v>
      </c>
      <c r="V155" s="36">
        <f>'Caratteristiche Materiale'!$N$5*(1+ABS(MAX!M155)/(1.5*'Caratteristiche Materiale'!$N$5))^0.5</f>
        <v>24.85773543782096</v>
      </c>
      <c r="W155" s="36">
        <f t="shared" si="29"/>
        <v>38.330628045119916</v>
      </c>
      <c r="X155" s="17" t="str">
        <f t="shared" si="25"/>
        <v>NON VERIFICATO</v>
      </c>
    </row>
    <row r="156" spans="1:24" ht="15.75" x14ac:dyDescent="0.25">
      <c r="A156" s="5" t="s">
        <v>111</v>
      </c>
      <c r="B156" s="5" t="s">
        <v>17</v>
      </c>
      <c r="C156" s="5" t="s">
        <v>92</v>
      </c>
      <c r="D156" s="5" t="s">
        <v>108</v>
      </c>
      <c r="E156" s="96">
        <v>-88.13600000000001</v>
      </c>
      <c r="F156" s="96">
        <v>54.3752</v>
      </c>
      <c r="G156" s="96">
        <v>9.8712000000000018</v>
      </c>
      <c r="H156" s="96">
        <v>3.3718400000000006</v>
      </c>
      <c r="I156" s="96">
        <v>39.832160000000002</v>
      </c>
      <c r="J156" s="96">
        <v>38.413119999999999</v>
      </c>
      <c r="K156" s="29">
        <f>VLOOKUP(B156,'Caratteristiche Maschi'!$A$4:$C$27,2,)</f>
        <v>0.6</v>
      </c>
      <c r="L156" s="30">
        <f>VLOOKUP(B156,'Caratteristiche Maschi'!$A$4:$C$27,3,)</f>
        <v>2.21</v>
      </c>
      <c r="M156" s="22">
        <f>IF((E156/(K156*L156))&lt;=0,(IF(ABS((E156/(K156*L156)))&gt;'Caratteristiche Materiale'!$N$4*0.85,0,(E156/(K156*L156)))),0)</f>
        <v>-66.467571644042252</v>
      </c>
      <c r="N156" s="22">
        <f>((MAXA(K156:L156)^2*MINA(K156:L156))*ABS(M156)/2)*(1-ABS(M156)/(0.85*'Caratteristiche Materiale'!$N$4))</f>
        <v>84.334894292436999</v>
      </c>
      <c r="O156" s="17" t="str">
        <f t="shared" si="23"/>
        <v>verificato</v>
      </c>
      <c r="P156" s="20">
        <f>ABS(M156)/(0.85*'Caratteristiche Materiale'!$N$4)</f>
        <v>0.13405224533252219</v>
      </c>
      <c r="Q156" s="21">
        <f t="shared" si="26"/>
        <v>0.34824672256149442</v>
      </c>
      <c r="R156" s="22">
        <f>0.85*'Caratteristiche Materiale'!$N$4*MAX!P156*(MINA(MAX!K156:L156))^2*MAXA(MAX!K156:L156)*(0.5-MAX!P156/2)</f>
        <v>22.896351391611852</v>
      </c>
      <c r="S156" s="17" t="str">
        <f t="shared" si="24"/>
        <v>NON VERIFICATO</v>
      </c>
      <c r="T156" s="16">
        <f t="shared" si="27"/>
        <v>41.00693815987934</v>
      </c>
      <c r="U156" s="22">
        <f t="shared" si="28"/>
        <v>7.4443438914027169</v>
      </c>
      <c r="V156" s="36">
        <f>'Caratteristiche Materiale'!$N$5*(1+ABS(MAX!M156)/(1.5*'Caratteristiche Materiale'!$N$5))^0.5</f>
        <v>24.441863351550364</v>
      </c>
      <c r="W156" s="36">
        <f t="shared" si="29"/>
        <v>32.409910804155778</v>
      </c>
      <c r="X156" s="17" t="str">
        <f t="shared" si="25"/>
        <v>NON VERIFICATO</v>
      </c>
    </row>
    <row r="157" spans="1:24" ht="15.75" x14ac:dyDescent="0.25">
      <c r="A157" s="5" t="s">
        <v>111</v>
      </c>
      <c r="B157" s="5" t="s">
        <v>17</v>
      </c>
      <c r="C157" s="5" t="s">
        <v>93</v>
      </c>
      <c r="D157" s="5" t="s">
        <v>108</v>
      </c>
      <c r="E157" s="96">
        <v>-84.177599999999998</v>
      </c>
      <c r="F157" s="96">
        <v>29.403199999999998</v>
      </c>
      <c r="G157" s="96">
        <v>16.941600000000001</v>
      </c>
      <c r="H157" s="96">
        <v>5.0449599999999997</v>
      </c>
      <c r="I157" s="96">
        <v>72.780240000000006</v>
      </c>
      <c r="J157" s="96">
        <v>18.40888</v>
      </c>
      <c r="K157" s="29">
        <f>VLOOKUP(B157,'Caratteristiche Maschi'!$A$4:$C$27,2,)</f>
        <v>0.6</v>
      </c>
      <c r="L157" s="30">
        <f>VLOOKUP(B157,'Caratteristiche Maschi'!$A$4:$C$27,3,)</f>
        <v>2.21</v>
      </c>
      <c r="M157" s="22">
        <f>IF((E157/(K157*L157))&lt;=0,(IF(ABS((E157/(K157*L157)))&gt;'Caratteristiche Materiale'!$N$4*0.85,0,(E157/(K157*L157)))),0)</f>
        <v>-63.48235294117648</v>
      </c>
      <c r="N157" s="22">
        <f>((MAXA(K157:L157)^2*MINA(K157:L157))*ABS(M157)/2)*(1-ABS(M157)/(0.85*'Caratteristiche Materiale'!$N$4))</f>
        <v>81.107225576873958</v>
      </c>
      <c r="O157" s="17" t="str">
        <f t="shared" si="23"/>
        <v>verificato</v>
      </c>
      <c r="P157" s="20">
        <f>ABS(M157)/(0.85*'Caratteristiche Materiale'!$N$4)</f>
        <v>0.12803163618388533</v>
      </c>
      <c r="Q157" s="21">
        <f t="shared" si="26"/>
        <v>0.33491860895988762</v>
      </c>
      <c r="R157" s="22">
        <f>0.85*'Caratteristiche Materiale'!$N$4*MAX!P157*(MINA(MAX!K157:L157))^2*MAXA(MAX!K157:L157)*(0.5-MAX!P157/2)</f>
        <v>22.020061242590216</v>
      </c>
      <c r="S157" s="17" t="str">
        <f t="shared" si="24"/>
        <v>NON VERIFICATO</v>
      </c>
      <c r="T157" s="16">
        <f t="shared" si="27"/>
        <v>22.174358974358977</v>
      </c>
      <c r="U157" s="22">
        <f t="shared" si="28"/>
        <v>12.776470588235297</v>
      </c>
      <c r="V157" s="36">
        <f>'Caratteristiche Materiale'!$N$5*(1+ABS(MAX!M157)/(1.5*'Caratteristiche Materiale'!$N$5))^0.5</f>
        <v>23.996765849627117</v>
      </c>
      <c r="W157" s="36">
        <f t="shared" si="29"/>
        <v>31.819711516605555</v>
      </c>
      <c r="X157" s="17" t="str">
        <f t="shared" si="25"/>
        <v>verificato</v>
      </c>
    </row>
    <row r="158" spans="1:24" ht="15.75" x14ac:dyDescent="0.25">
      <c r="A158" s="5" t="s">
        <v>111</v>
      </c>
      <c r="B158" s="5" t="s">
        <v>17</v>
      </c>
      <c r="C158" s="5" t="s">
        <v>94</v>
      </c>
      <c r="D158" s="5" t="s">
        <v>108</v>
      </c>
      <c r="E158" s="96">
        <v>-88.13600000000001</v>
      </c>
      <c r="F158" s="96">
        <v>54.3752</v>
      </c>
      <c r="G158" s="96">
        <v>9.8712000000000018</v>
      </c>
      <c r="H158" s="96">
        <v>3.3718400000000006</v>
      </c>
      <c r="I158" s="96">
        <v>39.832160000000002</v>
      </c>
      <c r="J158" s="96">
        <v>38.413119999999999</v>
      </c>
      <c r="K158" s="29">
        <f>VLOOKUP(B158,'Caratteristiche Maschi'!$A$4:$C$27,2,)</f>
        <v>0.6</v>
      </c>
      <c r="L158" s="30">
        <f>VLOOKUP(B158,'Caratteristiche Maschi'!$A$4:$C$27,3,)</f>
        <v>2.21</v>
      </c>
      <c r="M158" s="22">
        <f>IF((E158/(K158*L158))&lt;=0,(IF(ABS((E158/(K158*L158)))&gt;'Caratteristiche Materiale'!$N$4*0.85,0,(E158/(K158*L158)))),0)</f>
        <v>-66.467571644042252</v>
      </c>
      <c r="N158" s="22">
        <f>((MAXA(K158:L158)^2*MINA(K158:L158))*ABS(M158)/2)*(1-ABS(M158)/(0.85*'Caratteristiche Materiale'!$N$4))</f>
        <v>84.334894292436999</v>
      </c>
      <c r="O158" s="17" t="str">
        <f t="shared" si="23"/>
        <v>verificato</v>
      </c>
      <c r="P158" s="20">
        <f>ABS(M158)/(0.85*'Caratteristiche Materiale'!$N$4)</f>
        <v>0.13405224533252219</v>
      </c>
      <c r="Q158" s="21">
        <f t="shared" si="26"/>
        <v>0.34824672256149442</v>
      </c>
      <c r="R158" s="22">
        <f>0.85*'Caratteristiche Materiale'!$N$4*MAX!P158*(MINA(MAX!K158:L158))^2*MAXA(MAX!K158:L158)*(0.5-MAX!P158/2)</f>
        <v>22.896351391611852</v>
      </c>
      <c r="S158" s="17" t="str">
        <f t="shared" si="24"/>
        <v>NON VERIFICATO</v>
      </c>
      <c r="T158" s="16">
        <f t="shared" si="27"/>
        <v>41.00693815987934</v>
      </c>
      <c r="U158" s="22">
        <f t="shared" si="28"/>
        <v>7.4443438914027169</v>
      </c>
      <c r="V158" s="36">
        <f>'Caratteristiche Materiale'!$N$5*(1+ABS(MAX!M158)/(1.5*'Caratteristiche Materiale'!$N$5))^0.5</f>
        <v>24.441863351550364</v>
      </c>
      <c r="W158" s="36">
        <f t="shared" si="29"/>
        <v>32.409910804155778</v>
      </c>
      <c r="X158" s="17" t="str">
        <f t="shared" si="25"/>
        <v>NON VERIFICATO</v>
      </c>
    </row>
    <row r="159" spans="1:24" ht="15.75" x14ac:dyDescent="0.25">
      <c r="A159" s="5" t="s">
        <v>111</v>
      </c>
      <c r="B159" s="5" t="s">
        <v>17</v>
      </c>
      <c r="C159" s="5" t="s">
        <v>95</v>
      </c>
      <c r="D159" s="5" t="s">
        <v>108</v>
      </c>
      <c r="E159" s="96">
        <v>-88.13600000000001</v>
      </c>
      <c r="F159" s="96">
        <v>54.3752</v>
      </c>
      <c r="G159" s="96">
        <v>9.8712000000000018</v>
      </c>
      <c r="H159" s="96">
        <v>3.3718400000000006</v>
      </c>
      <c r="I159" s="96">
        <v>39.832160000000002</v>
      </c>
      <c r="J159" s="96">
        <v>38.413119999999999</v>
      </c>
      <c r="K159" s="29">
        <f>VLOOKUP(B159,'Caratteristiche Maschi'!$A$4:$C$27,2,)</f>
        <v>0.6</v>
      </c>
      <c r="L159" s="30">
        <f>VLOOKUP(B159,'Caratteristiche Maschi'!$A$4:$C$27,3,)</f>
        <v>2.21</v>
      </c>
      <c r="M159" s="22">
        <f>IF((E159/(K159*L159))&lt;=0,(IF(ABS((E159/(K159*L159)))&gt;'Caratteristiche Materiale'!$N$4*0.85,0,(E159/(K159*L159)))),0)</f>
        <v>-66.467571644042252</v>
      </c>
      <c r="N159" s="22">
        <f>((MAXA(K159:L159)^2*MINA(K159:L159))*ABS(M159)/2)*(1-ABS(M159)/(0.85*'Caratteristiche Materiale'!$N$4))</f>
        <v>84.334894292436999</v>
      </c>
      <c r="O159" s="17" t="str">
        <f t="shared" si="23"/>
        <v>verificato</v>
      </c>
      <c r="P159" s="20">
        <f>ABS(M159)/(0.85*'Caratteristiche Materiale'!$N$4)</f>
        <v>0.13405224533252219</v>
      </c>
      <c r="Q159" s="21">
        <f t="shared" si="26"/>
        <v>0.34824672256149442</v>
      </c>
      <c r="R159" s="22">
        <f>0.85*'Caratteristiche Materiale'!$N$4*MAX!P159*(MINA(MAX!K159:L159))^2*MAXA(MAX!K159:L159)*(0.5-MAX!P159/2)</f>
        <v>22.896351391611852</v>
      </c>
      <c r="S159" s="17" t="str">
        <f t="shared" si="24"/>
        <v>NON VERIFICATO</v>
      </c>
      <c r="T159" s="16">
        <f t="shared" si="27"/>
        <v>41.00693815987934</v>
      </c>
      <c r="U159" s="22">
        <f t="shared" si="28"/>
        <v>7.4443438914027169</v>
      </c>
      <c r="V159" s="36">
        <f>'Caratteristiche Materiale'!$N$5*(1+ABS(MAX!M159)/(1.5*'Caratteristiche Materiale'!$N$5))^0.5</f>
        <v>24.441863351550364</v>
      </c>
      <c r="W159" s="36">
        <f t="shared" si="29"/>
        <v>32.409910804155778</v>
      </c>
      <c r="X159" s="17" t="str">
        <f t="shared" si="25"/>
        <v>NON VERIFICATO</v>
      </c>
    </row>
    <row r="160" spans="1:24" ht="15.75" x14ac:dyDescent="0.25">
      <c r="A160" s="5" t="s">
        <v>111</v>
      </c>
      <c r="B160" s="5" t="s">
        <v>17</v>
      </c>
      <c r="C160" s="5" t="s">
        <v>96</v>
      </c>
      <c r="D160" s="5" t="s">
        <v>108</v>
      </c>
      <c r="E160" s="96">
        <v>-88.13600000000001</v>
      </c>
      <c r="F160" s="96">
        <v>54.3752</v>
      </c>
      <c r="G160" s="96">
        <v>9.8712000000000018</v>
      </c>
      <c r="H160" s="96">
        <v>3.3718400000000006</v>
      </c>
      <c r="I160" s="96">
        <v>39.832160000000002</v>
      </c>
      <c r="J160" s="96">
        <v>38.413119999999999</v>
      </c>
      <c r="K160" s="29">
        <f>VLOOKUP(B160,'Caratteristiche Maschi'!$A$4:$C$27,2,)</f>
        <v>0.6</v>
      </c>
      <c r="L160" s="30">
        <f>VLOOKUP(B160,'Caratteristiche Maschi'!$A$4:$C$27,3,)</f>
        <v>2.21</v>
      </c>
      <c r="M160" s="22">
        <f>IF((E160/(K160*L160))&lt;=0,(IF(ABS((E160/(K160*L160)))&gt;'Caratteristiche Materiale'!$N$4*0.85,0,(E160/(K160*L160)))),0)</f>
        <v>-66.467571644042252</v>
      </c>
      <c r="N160" s="22">
        <f>((MAXA(K160:L160)^2*MINA(K160:L160))*ABS(M160)/2)*(1-ABS(M160)/(0.85*'Caratteristiche Materiale'!$N$4))</f>
        <v>84.334894292436999</v>
      </c>
      <c r="O160" s="17" t="str">
        <f t="shared" si="23"/>
        <v>verificato</v>
      </c>
      <c r="P160" s="20">
        <f>ABS(M160)/(0.85*'Caratteristiche Materiale'!$N$4)</f>
        <v>0.13405224533252219</v>
      </c>
      <c r="Q160" s="21">
        <f t="shared" si="26"/>
        <v>0.34824672256149442</v>
      </c>
      <c r="R160" s="22">
        <f>0.85*'Caratteristiche Materiale'!$N$4*MAX!P160*(MINA(MAX!K160:L160))^2*MAXA(MAX!K160:L160)*(0.5-MAX!P160/2)</f>
        <v>22.896351391611852</v>
      </c>
      <c r="S160" s="17" t="str">
        <f t="shared" si="24"/>
        <v>NON VERIFICATO</v>
      </c>
      <c r="T160" s="16">
        <f t="shared" si="27"/>
        <v>41.00693815987934</v>
      </c>
      <c r="U160" s="22">
        <f t="shared" si="28"/>
        <v>7.4443438914027169</v>
      </c>
      <c r="V160" s="36">
        <f>'Caratteristiche Materiale'!$N$5*(1+ABS(MAX!M160)/(1.5*'Caratteristiche Materiale'!$N$5))^0.5</f>
        <v>24.441863351550364</v>
      </c>
      <c r="W160" s="36">
        <f t="shared" si="29"/>
        <v>32.409910804155778</v>
      </c>
      <c r="X160" s="17" t="str">
        <f t="shared" si="25"/>
        <v>NON VERIFICATO</v>
      </c>
    </row>
    <row r="161" spans="1:24" ht="15.75" x14ac:dyDescent="0.25">
      <c r="A161" s="5" t="s">
        <v>111</v>
      </c>
      <c r="B161" s="5" t="s">
        <v>17</v>
      </c>
      <c r="C161" s="5" t="s">
        <v>97</v>
      </c>
      <c r="D161" s="5" t="s">
        <v>108</v>
      </c>
      <c r="E161" s="96">
        <v>-84.177599999999998</v>
      </c>
      <c r="F161" s="96">
        <v>29.403199999999998</v>
      </c>
      <c r="G161" s="96">
        <v>16.941600000000001</v>
      </c>
      <c r="H161" s="96">
        <v>5.0449599999999997</v>
      </c>
      <c r="I161" s="96">
        <v>72.780240000000006</v>
      </c>
      <c r="J161" s="96">
        <v>18.40888</v>
      </c>
      <c r="K161" s="29">
        <f>VLOOKUP(B161,'Caratteristiche Maschi'!$A$4:$C$27,2,)</f>
        <v>0.6</v>
      </c>
      <c r="L161" s="30">
        <f>VLOOKUP(B161,'Caratteristiche Maschi'!$A$4:$C$27,3,)</f>
        <v>2.21</v>
      </c>
      <c r="M161" s="22">
        <f>IF((E161/(K161*L161))&lt;=0,(IF(ABS((E161/(K161*L161)))&gt;'Caratteristiche Materiale'!$N$4*0.85,0,(E161/(K161*L161)))),0)</f>
        <v>-63.48235294117648</v>
      </c>
      <c r="N161" s="22">
        <f>((MAXA(K161:L161)^2*MINA(K161:L161))*ABS(M161)/2)*(1-ABS(M161)/(0.85*'Caratteristiche Materiale'!$N$4))</f>
        <v>81.107225576873958</v>
      </c>
      <c r="O161" s="17" t="str">
        <f t="shared" si="23"/>
        <v>verificato</v>
      </c>
      <c r="P161" s="20">
        <f>ABS(M161)/(0.85*'Caratteristiche Materiale'!$N$4)</f>
        <v>0.12803163618388533</v>
      </c>
      <c r="Q161" s="21">
        <f t="shared" si="26"/>
        <v>0.33491860895988762</v>
      </c>
      <c r="R161" s="22">
        <f>0.85*'Caratteristiche Materiale'!$N$4*MAX!P161*(MINA(MAX!K161:L161))^2*MAXA(MAX!K161:L161)*(0.5-MAX!P161/2)</f>
        <v>22.020061242590216</v>
      </c>
      <c r="S161" s="17" t="str">
        <f t="shared" si="24"/>
        <v>NON VERIFICATO</v>
      </c>
      <c r="T161" s="16">
        <f t="shared" si="27"/>
        <v>22.174358974358977</v>
      </c>
      <c r="U161" s="22">
        <f t="shared" si="28"/>
        <v>12.776470588235297</v>
      </c>
      <c r="V161" s="36">
        <f>'Caratteristiche Materiale'!$N$5*(1+ABS(MAX!M161)/(1.5*'Caratteristiche Materiale'!$N$5))^0.5</f>
        <v>23.996765849627117</v>
      </c>
      <c r="W161" s="36">
        <f t="shared" si="29"/>
        <v>31.819711516605555</v>
      </c>
      <c r="X161" s="17" t="str">
        <f t="shared" si="25"/>
        <v>verificato</v>
      </c>
    </row>
    <row r="162" spans="1:24" ht="15.75" x14ac:dyDescent="0.25">
      <c r="A162" s="5" t="s">
        <v>111</v>
      </c>
      <c r="B162" s="5" t="s">
        <v>17</v>
      </c>
      <c r="C162" s="5" t="s">
        <v>98</v>
      </c>
      <c r="D162" s="5" t="s">
        <v>108</v>
      </c>
      <c r="E162" s="96">
        <v>-84.177599999999998</v>
      </c>
      <c r="F162" s="96">
        <v>29.403199999999998</v>
      </c>
      <c r="G162" s="96">
        <v>16.941600000000001</v>
      </c>
      <c r="H162" s="96">
        <v>5.0449599999999997</v>
      </c>
      <c r="I162" s="96">
        <v>72.780240000000006</v>
      </c>
      <c r="J162" s="96">
        <v>18.40888</v>
      </c>
      <c r="K162" s="29">
        <f>VLOOKUP(B162,'Caratteristiche Maschi'!$A$4:$C$27,2,)</f>
        <v>0.6</v>
      </c>
      <c r="L162" s="30">
        <f>VLOOKUP(B162,'Caratteristiche Maschi'!$A$4:$C$27,3,)</f>
        <v>2.21</v>
      </c>
      <c r="M162" s="22">
        <f>IF((E162/(K162*L162))&lt;=0,(IF(ABS((E162/(K162*L162)))&gt;'Caratteristiche Materiale'!$N$4*0.85,0,(E162/(K162*L162)))),0)</f>
        <v>-63.48235294117648</v>
      </c>
      <c r="N162" s="22">
        <f>((MAXA(K162:L162)^2*MINA(K162:L162))*ABS(M162)/2)*(1-ABS(M162)/(0.85*'Caratteristiche Materiale'!$N$4))</f>
        <v>81.107225576873958</v>
      </c>
      <c r="O162" s="17" t="str">
        <f t="shared" si="23"/>
        <v>verificato</v>
      </c>
      <c r="P162" s="20">
        <f>ABS(M162)/(0.85*'Caratteristiche Materiale'!$N$4)</f>
        <v>0.12803163618388533</v>
      </c>
      <c r="Q162" s="21">
        <f t="shared" si="26"/>
        <v>0.33491860895988762</v>
      </c>
      <c r="R162" s="22">
        <f>0.85*'Caratteristiche Materiale'!$N$4*MAX!P162*(MINA(MAX!K162:L162))^2*MAXA(MAX!K162:L162)*(0.5-MAX!P162/2)</f>
        <v>22.020061242590216</v>
      </c>
      <c r="S162" s="17" t="str">
        <f t="shared" si="24"/>
        <v>NON VERIFICATO</v>
      </c>
      <c r="T162" s="16">
        <f t="shared" si="27"/>
        <v>22.174358974358977</v>
      </c>
      <c r="U162" s="22">
        <f t="shared" si="28"/>
        <v>12.776470588235297</v>
      </c>
      <c r="V162" s="36">
        <f>'Caratteristiche Materiale'!$N$5*(1+ABS(MAX!M162)/(1.5*'Caratteristiche Materiale'!$N$5))^0.5</f>
        <v>23.996765849627117</v>
      </c>
      <c r="W162" s="36">
        <f t="shared" si="29"/>
        <v>31.819711516605555</v>
      </c>
      <c r="X162" s="17" t="str">
        <f t="shared" si="25"/>
        <v>verificato</v>
      </c>
    </row>
    <row r="163" spans="1:24" ht="15.75" x14ac:dyDescent="0.25">
      <c r="A163" s="5" t="s">
        <v>111</v>
      </c>
      <c r="B163" s="5" t="s">
        <v>17</v>
      </c>
      <c r="C163" s="5" t="s">
        <v>99</v>
      </c>
      <c r="D163" s="5" t="s">
        <v>108</v>
      </c>
      <c r="E163" s="96">
        <v>-84.177599999999998</v>
      </c>
      <c r="F163" s="96">
        <v>29.403199999999998</v>
      </c>
      <c r="G163" s="96">
        <v>16.941600000000001</v>
      </c>
      <c r="H163" s="96">
        <v>5.0449599999999997</v>
      </c>
      <c r="I163" s="96">
        <v>72.780240000000006</v>
      </c>
      <c r="J163" s="96">
        <v>18.40888</v>
      </c>
      <c r="K163" s="29">
        <f>VLOOKUP(B163,'Caratteristiche Maschi'!$A$4:$C$27,2,)</f>
        <v>0.6</v>
      </c>
      <c r="L163" s="30">
        <f>VLOOKUP(B163,'Caratteristiche Maschi'!$A$4:$C$27,3,)</f>
        <v>2.21</v>
      </c>
      <c r="M163" s="22">
        <f>IF((E163/(K163*L163))&lt;=0,(IF(ABS((E163/(K163*L163)))&gt;'Caratteristiche Materiale'!$N$4*0.85,0,(E163/(K163*L163)))),0)</f>
        <v>-63.48235294117648</v>
      </c>
      <c r="N163" s="22">
        <f>((MAXA(K163:L163)^2*MINA(K163:L163))*ABS(M163)/2)*(1-ABS(M163)/(0.85*'Caratteristiche Materiale'!$N$4))</f>
        <v>81.107225576873958</v>
      </c>
      <c r="O163" s="17" t="str">
        <f t="shared" si="23"/>
        <v>verificato</v>
      </c>
      <c r="P163" s="20">
        <f>ABS(M163)/(0.85*'Caratteristiche Materiale'!$N$4)</f>
        <v>0.12803163618388533</v>
      </c>
      <c r="Q163" s="21">
        <f t="shared" si="26"/>
        <v>0.33491860895988762</v>
      </c>
      <c r="R163" s="22">
        <f>0.85*'Caratteristiche Materiale'!$N$4*MAX!P163*(MINA(MAX!K163:L163))^2*MAXA(MAX!K163:L163)*(0.5-MAX!P163/2)</f>
        <v>22.020061242590216</v>
      </c>
      <c r="S163" s="17" t="str">
        <f t="shared" si="24"/>
        <v>NON VERIFICATO</v>
      </c>
      <c r="T163" s="16">
        <f t="shared" si="27"/>
        <v>22.174358974358977</v>
      </c>
      <c r="U163" s="22">
        <f t="shared" si="28"/>
        <v>12.776470588235297</v>
      </c>
      <c r="V163" s="36">
        <f>'Caratteristiche Materiale'!$N$5*(1+ABS(MAX!M163)/(1.5*'Caratteristiche Materiale'!$N$5))^0.5</f>
        <v>23.996765849627117</v>
      </c>
      <c r="W163" s="36">
        <f t="shared" si="29"/>
        <v>31.819711516605555</v>
      </c>
      <c r="X163" s="17" t="str">
        <f t="shared" si="25"/>
        <v>verificato</v>
      </c>
    </row>
    <row r="164" spans="1:24" ht="15.75" x14ac:dyDescent="0.25">
      <c r="A164" s="5" t="s">
        <v>111</v>
      </c>
      <c r="B164" s="5" t="s">
        <v>18</v>
      </c>
      <c r="C164" s="5" t="s">
        <v>92</v>
      </c>
      <c r="D164" s="5" t="s">
        <v>108</v>
      </c>
      <c r="E164" s="96">
        <v>-130.0968</v>
      </c>
      <c r="F164" s="96">
        <v>46.415199999999999</v>
      </c>
      <c r="G164" s="96">
        <v>14.460800000000001</v>
      </c>
      <c r="H164" s="96">
        <v>6.0851199999999999</v>
      </c>
      <c r="I164" s="96">
        <v>67.731840000000005</v>
      </c>
      <c r="J164" s="96">
        <v>18.499600000000001</v>
      </c>
      <c r="K164" s="29">
        <f>VLOOKUP(B164,'Caratteristiche Maschi'!$A$4:$C$27,2,)</f>
        <v>0.6</v>
      </c>
      <c r="L164" s="30">
        <f>VLOOKUP(B164,'Caratteristiche Maschi'!$A$4:$C$27,3,)</f>
        <v>3.41</v>
      </c>
      <c r="M164" s="22">
        <f>IF((E164/(K164*L164))&lt;=0,(IF(ABS((E164/(K164*L164)))&gt;'Caratteristiche Materiale'!$N$4*0.85,0,(E164/(K164*L164)))),0)</f>
        <v>-63.585923753665696</v>
      </c>
      <c r="N164" s="22">
        <f>((MAXA(K164:L164)^2*MINA(K164:L164))*ABS(M164)/2)*(1-ABS(M164)/(0.85*'Caratteristiche Materiale'!$N$4))</f>
        <v>193.36936774749586</v>
      </c>
      <c r="O164" s="17" t="str">
        <f t="shared" ref="O164:O195" si="30">IF(N164&gt;=ABS((IF(A164="Y",I164,J164))), "verificato", "NON VERIFICATO")</f>
        <v>verificato</v>
      </c>
      <c r="P164" s="20">
        <f>ABS(M164)/(0.85*'Caratteristiche Materiale'!$N$4)</f>
        <v>0.12824051849478796</v>
      </c>
      <c r="Q164" s="21">
        <f t="shared" si="26"/>
        <v>0.33538466373292775</v>
      </c>
      <c r="R164" s="22">
        <f>0.85*'Caratteristiche Materiale'!$N$4*MAX!P164*(MINA(MAX!K164:L164))^2*MAXA(MAX!K164:L164)*(0.5-MAX!P164/2)</f>
        <v>34.023935674046193</v>
      </c>
      <c r="S164" s="17" t="str">
        <f t="shared" ref="S164:S195" si="31">IF(R164&gt;=ABS((IF(A164="Y",J164,I164))), "verificato", "NON VERIFICATO")</f>
        <v>NON VERIFICATO</v>
      </c>
      <c r="T164" s="16">
        <f t="shared" si="27"/>
        <v>22.685826001955036</v>
      </c>
      <c r="U164" s="22">
        <f t="shared" si="28"/>
        <v>7.0678396871945273</v>
      </c>
      <c r="V164" s="36">
        <f>'Caratteristiche Materiale'!$N$5*(1+ABS(MAX!M164)/(1.5*'Caratteristiche Materiale'!$N$5))^0.5</f>
        <v>24.012346463129408</v>
      </c>
      <c r="W164" s="36">
        <f t="shared" si="29"/>
        <v>49.129260863562763</v>
      </c>
      <c r="X164" s="17" t="str">
        <f t="shared" ref="X164:X195" si="32">IF(W164&gt;=ABS((IF(A164="Y",G164,F164))), "verificato", "NON VERIFICATO")</f>
        <v>verificato</v>
      </c>
    </row>
    <row r="165" spans="1:24" ht="15.75" x14ac:dyDescent="0.25">
      <c r="A165" s="5" t="s">
        <v>111</v>
      </c>
      <c r="B165" s="5" t="s">
        <v>18</v>
      </c>
      <c r="C165" s="5" t="s">
        <v>93</v>
      </c>
      <c r="D165" s="5" t="s">
        <v>108</v>
      </c>
      <c r="E165" s="96">
        <v>-128.11840000000001</v>
      </c>
      <c r="F165" s="96">
        <v>24</v>
      </c>
      <c r="G165" s="96">
        <v>24.428000000000001</v>
      </c>
      <c r="H165" s="96">
        <v>11.51168</v>
      </c>
      <c r="I165" s="96">
        <v>127.22847999999999</v>
      </c>
      <c r="J165" s="96">
        <v>11.071120000000001</v>
      </c>
      <c r="K165" s="29">
        <f>VLOOKUP(B165,'Caratteristiche Maschi'!$A$4:$C$27,2,)</f>
        <v>0.6</v>
      </c>
      <c r="L165" s="30">
        <f>VLOOKUP(B165,'Caratteristiche Maschi'!$A$4:$C$27,3,)</f>
        <v>3.41</v>
      </c>
      <c r="M165" s="22">
        <f>IF((E165/(K165*L165))&lt;=0,(IF(ABS((E165/(K165*L165)))&gt;'Caratteristiche Materiale'!$N$4*0.85,0,(E165/(K165*L165)))),0)</f>
        <v>-62.61896383186707</v>
      </c>
      <c r="N165" s="22">
        <f>((MAXA(K165:L165)^2*MINA(K165:L165))*ABS(M165)/2)*(1-ABS(M165)/(0.85*'Caratteristiche Materiale'!$N$4))</f>
        <v>190.854772136874</v>
      </c>
      <c r="O165" s="17" t="str">
        <f t="shared" si="30"/>
        <v>verificato</v>
      </c>
      <c r="P165" s="20">
        <f>ABS(M165)/(0.85*'Caratteristiche Materiale'!$N$4)</f>
        <v>0.12629034722393359</v>
      </c>
      <c r="Q165" s="21">
        <f t="shared" si="26"/>
        <v>0.3310232862659756</v>
      </c>
      <c r="R165" s="22">
        <f>0.85*'Caratteristiche Materiale'!$N$4*MAX!P165*(MINA(MAX!K165:L165))^2*MAXA(MAX!K165:L165)*(0.5-MAX!P165/2)</f>
        <v>33.581484833467563</v>
      </c>
      <c r="S165" s="17" t="str">
        <f t="shared" si="31"/>
        <v>NON VERIFICATO</v>
      </c>
      <c r="T165" s="16">
        <f t="shared" si="27"/>
        <v>11.730205278592376</v>
      </c>
      <c r="U165" s="22">
        <f t="shared" si="28"/>
        <v>11.939393939393941</v>
      </c>
      <c r="V165" s="36">
        <f>'Caratteristiche Materiale'!$N$5*(1+ABS(MAX!M165)/(1.5*'Caratteristiche Materiale'!$N$5))^0.5</f>
        <v>23.866486612615422</v>
      </c>
      <c r="W165" s="36">
        <f t="shared" si="29"/>
        <v>48.830831609411156</v>
      </c>
      <c r="X165" s="17" t="str">
        <f t="shared" si="32"/>
        <v>verificato</v>
      </c>
    </row>
    <row r="166" spans="1:24" ht="15.75" x14ac:dyDescent="0.25">
      <c r="A166" s="5" t="s">
        <v>111</v>
      </c>
      <c r="B166" s="5" t="s">
        <v>18</v>
      </c>
      <c r="C166" s="5" t="s">
        <v>94</v>
      </c>
      <c r="D166" s="5" t="s">
        <v>108</v>
      </c>
      <c r="E166" s="96">
        <v>-130.0968</v>
      </c>
      <c r="F166" s="96">
        <v>46.415199999999999</v>
      </c>
      <c r="G166" s="96">
        <v>14.460800000000001</v>
      </c>
      <c r="H166" s="96">
        <v>6.0851199999999999</v>
      </c>
      <c r="I166" s="96">
        <v>67.731840000000005</v>
      </c>
      <c r="J166" s="96">
        <v>18.499600000000001</v>
      </c>
      <c r="K166" s="29">
        <f>VLOOKUP(B166,'Caratteristiche Maschi'!$A$4:$C$27,2,)</f>
        <v>0.6</v>
      </c>
      <c r="L166" s="30">
        <f>VLOOKUP(B166,'Caratteristiche Maschi'!$A$4:$C$27,3,)</f>
        <v>3.41</v>
      </c>
      <c r="M166" s="22">
        <f>IF((E166/(K166*L166))&lt;=0,(IF(ABS((E166/(K166*L166)))&gt;'Caratteristiche Materiale'!$N$4*0.85,0,(E166/(K166*L166)))),0)</f>
        <v>-63.585923753665696</v>
      </c>
      <c r="N166" s="22">
        <f>((MAXA(K166:L166)^2*MINA(K166:L166))*ABS(M166)/2)*(1-ABS(M166)/(0.85*'Caratteristiche Materiale'!$N$4))</f>
        <v>193.36936774749586</v>
      </c>
      <c r="O166" s="17" t="str">
        <f t="shared" si="30"/>
        <v>verificato</v>
      </c>
      <c r="P166" s="20">
        <f>ABS(M166)/(0.85*'Caratteristiche Materiale'!$N$4)</f>
        <v>0.12824051849478796</v>
      </c>
      <c r="Q166" s="21">
        <f t="shared" si="26"/>
        <v>0.33538466373292775</v>
      </c>
      <c r="R166" s="22">
        <f>0.85*'Caratteristiche Materiale'!$N$4*MAX!P166*(MINA(MAX!K166:L166))^2*MAXA(MAX!K166:L166)*(0.5-MAX!P166/2)</f>
        <v>34.023935674046193</v>
      </c>
      <c r="S166" s="17" t="str">
        <f t="shared" si="31"/>
        <v>NON VERIFICATO</v>
      </c>
      <c r="T166" s="16">
        <f t="shared" si="27"/>
        <v>22.685826001955036</v>
      </c>
      <c r="U166" s="22">
        <f t="shared" si="28"/>
        <v>7.0678396871945273</v>
      </c>
      <c r="V166" s="36">
        <f>'Caratteristiche Materiale'!$N$5*(1+ABS(MAX!M166)/(1.5*'Caratteristiche Materiale'!$N$5))^0.5</f>
        <v>24.012346463129408</v>
      </c>
      <c r="W166" s="36">
        <f t="shared" si="29"/>
        <v>49.129260863562763</v>
      </c>
      <c r="X166" s="17" t="str">
        <f t="shared" si="32"/>
        <v>verificato</v>
      </c>
    </row>
    <row r="167" spans="1:24" ht="15.75" x14ac:dyDescent="0.25">
      <c r="A167" s="5" t="s">
        <v>111</v>
      </c>
      <c r="B167" s="5" t="s">
        <v>18</v>
      </c>
      <c r="C167" s="5" t="s">
        <v>95</v>
      </c>
      <c r="D167" s="5" t="s">
        <v>108</v>
      </c>
      <c r="E167" s="96">
        <v>-130.0968</v>
      </c>
      <c r="F167" s="96">
        <v>46.415199999999999</v>
      </c>
      <c r="G167" s="96">
        <v>14.460800000000001</v>
      </c>
      <c r="H167" s="96">
        <v>6.0851199999999999</v>
      </c>
      <c r="I167" s="96">
        <v>67.731840000000005</v>
      </c>
      <c r="J167" s="96">
        <v>18.499600000000001</v>
      </c>
      <c r="K167" s="29">
        <f>VLOOKUP(B167,'Caratteristiche Maschi'!$A$4:$C$27,2,)</f>
        <v>0.6</v>
      </c>
      <c r="L167" s="30">
        <f>VLOOKUP(B167,'Caratteristiche Maschi'!$A$4:$C$27,3,)</f>
        <v>3.41</v>
      </c>
      <c r="M167" s="22">
        <f>IF((E167/(K167*L167))&lt;=0,(IF(ABS((E167/(K167*L167)))&gt;'Caratteristiche Materiale'!$N$4*0.85,0,(E167/(K167*L167)))),0)</f>
        <v>-63.585923753665696</v>
      </c>
      <c r="N167" s="22">
        <f>((MAXA(K167:L167)^2*MINA(K167:L167))*ABS(M167)/2)*(1-ABS(M167)/(0.85*'Caratteristiche Materiale'!$N$4))</f>
        <v>193.36936774749586</v>
      </c>
      <c r="O167" s="17" t="str">
        <f t="shared" si="30"/>
        <v>verificato</v>
      </c>
      <c r="P167" s="20">
        <f>ABS(M167)/(0.85*'Caratteristiche Materiale'!$N$4)</f>
        <v>0.12824051849478796</v>
      </c>
      <c r="Q167" s="21">
        <f t="shared" si="26"/>
        <v>0.33538466373292775</v>
      </c>
      <c r="R167" s="22">
        <f>0.85*'Caratteristiche Materiale'!$N$4*MAX!P167*(MINA(MAX!K167:L167))^2*MAXA(MAX!K167:L167)*(0.5-MAX!P167/2)</f>
        <v>34.023935674046193</v>
      </c>
      <c r="S167" s="17" t="str">
        <f t="shared" si="31"/>
        <v>NON VERIFICATO</v>
      </c>
      <c r="T167" s="16">
        <f t="shared" si="27"/>
        <v>22.685826001955036</v>
      </c>
      <c r="U167" s="22">
        <f t="shared" si="28"/>
        <v>7.0678396871945273</v>
      </c>
      <c r="V167" s="36">
        <f>'Caratteristiche Materiale'!$N$5*(1+ABS(MAX!M167)/(1.5*'Caratteristiche Materiale'!$N$5))^0.5</f>
        <v>24.012346463129408</v>
      </c>
      <c r="W167" s="36">
        <f t="shared" si="29"/>
        <v>49.129260863562763</v>
      </c>
      <c r="X167" s="17" t="str">
        <f t="shared" si="32"/>
        <v>verificato</v>
      </c>
    </row>
    <row r="168" spans="1:24" ht="15.75" x14ac:dyDescent="0.25">
      <c r="A168" s="5" t="s">
        <v>111</v>
      </c>
      <c r="B168" s="5" t="s">
        <v>18</v>
      </c>
      <c r="C168" s="5" t="s">
        <v>96</v>
      </c>
      <c r="D168" s="5" t="s">
        <v>108</v>
      </c>
      <c r="E168" s="96">
        <v>-130.0968</v>
      </c>
      <c r="F168" s="96">
        <v>46.415199999999999</v>
      </c>
      <c r="G168" s="96">
        <v>14.460800000000001</v>
      </c>
      <c r="H168" s="96">
        <v>6.0851199999999999</v>
      </c>
      <c r="I168" s="96">
        <v>67.731840000000005</v>
      </c>
      <c r="J168" s="96">
        <v>18.499600000000001</v>
      </c>
      <c r="K168" s="29">
        <f>VLOOKUP(B168,'Caratteristiche Maschi'!$A$4:$C$27,2,)</f>
        <v>0.6</v>
      </c>
      <c r="L168" s="30">
        <f>VLOOKUP(B168,'Caratteristiche Maschi'!$A$4:$C$27,3,)</f>
        <v>3.41</v>
      </c>
      <c r="M168" s="22">
        <f>IF((E168/(K168*L168))&lt;=0,(IF(ABS((E168/(K168*L168)))&gt;'Caratteristiche Materiale'!$N$4*0.85,0,(E168/(K168*L168)))),0)</f>
        <v>-63.585923753665696</v>
      </c>
      <c r="N168" s="22">
        <f>((MAXA(K168:L168)^2*MINA(K168:L168))*ABS(M168)/2)*(1-ABS(M168)/(0.85*'Caratteristiche Materiale'!$N$4))</f>
        <v>193.36936774749586</v>
      </c>
      <c r="O168" s="17" t="str">
        <f t="shared" si="30"/>
        <v>verificato</v>
      </c>
      <c r="P168" s="20">
        <f>ABS(M168)/(0.85*'Caratteristiche Materiale'!$N$4)</f>
        <v>0.12824051849478796</v>
      </c>
      <c r="Q168" s="21">
        <f t="shared" si="26"/>
        <v>0.33538466373292775</v>
      </c>
      <c r="R168" s="22">
        <f>0.85*'Caratteristiche Materiale'!$N$4*MAX!P168*(MINA(MAX!K168:L168))^2*MAXA(MAX!K168:L168)*(0.5-MAX!P168/2)</f>
        <v>34.023935674046193</v>
      </c>
      <c r="S168" s="17" t="str">
        <f t="shared" si="31"/>
        <v>NON VERIFICATO</v>
      </c>
      <c r="T168" s="16">
        <f t="shared" si="27"/>
        <v>22.685826001955036</v>
      </c>
      <c r="U168" s="22">
        <f t="shared" si="28"/>
        <v>7.0678396871945273</v>
      </c>
      <c r="V168" s="36">
        <f>'Caratteristiche Materiale'!$N$5*(1+ABS(MAX!M168)/(1.5*'Caratteristiche Materiale'!$N$5))^0.5</f>
        <v>24.012346463129408</v>
      </c>
      <c r="W168" s="36">
        <f t="shared" si="29"/>
        <v>49.129260863562763</v>
      </c>
      <c r="X168" s="17" t="str">
        <f t="shared" si="32"/>
        <v>verificato</v>
      </c>
    </row>
    <row r="169" spans="1:24" ht="15.75" x14ac:dyDescent="0.25">
      <c r="A169" s="5" t="s">
        <v>111</v>
      </c>
      <c r="B169" s="5" t="s">
        <v>18</v>
      </c>
      <c r="C169" s="5" t="s">
        <v>97</v>
      </c>
      <c r="D169" s="5" t="s">
        <v>108</v>
      </c>
      <c r="E169" s="96">
        <v>-128.11840000000001</v>
      </c>
      <c r="F169" s="96">
        <v>24</v>
      </c>
      <c r="G169" s="96">
        <v>24.428000000000001</v>
      </c>
      <c r="H169" s="96">
        <v>11.51168</v>
      </c>
      <c r="I169" s="96">
        <v>127.22847999999999</v>
      </c>
      <c r="J169" s="96">
        <v>11.071120000000001</v>
      </c>
      <c r="K169" s="29">
        <f>VLOOKUP(B169,'Caratteristiche Maschi'!$A$4:$C$27,2,)</f>
        <v>0.6</v>
      </c>
      <c r="L169" s="30">
        <f>VLOOKUP(B169,'Caratteristiche Maschi'!$A$4:$C$27,3,)</f>
        <v>3.41</v>
      </c>
      <c r="M169" s="22">
        <f>IF((E169/(K169*L169))&lt;=0,(IF(ABS((E169/(K169*L169)))&gt;'Caratteristiche Materiale'!$N$4*0.85,0,(E169/(K169*L169)))),0)</f>
        <v>-62.61896383186707</v>
      </c>
      <c r="N169" s="22">
        <f>((MAXA(K169:L169)^2*MINA(K169:L169))*ABS(M169)/2)*(1-ABS(M169)/(0.85*'Caratteristiche Materiale'!$N$4))</f>
        <v>190.854772136874</v>
      </c>
      <c r="O169" s="17" t="str">
        <f t="shared" si="30"/>
        <v>verificato</v>
      </c>
      <c r="P169" s="20">
        <f>ABS(M169)/(0.85*'Caratteristiche Materiale'!$N$4)</f>
        <v>0.12629034722393359</v>
      </c>
      <c r="Q169" s="21">
        <f t="shared" si="26"/>
        <v>0.3310232862659756</v>
      </c>
      <c r="R169" s="22">
        <f>0.85*'Caratteristiche Materiale'!$N$4*MAX!P169*(MINA(MAX!K169:L169))^2*MAXA(MAX!K169:L169)*(0.5-MAX!P169/2)</f>
        <v>33.581484833467563</v>
      </c>
      <c r="S169" s="17" t="str">
        <f t="shared" si="31"/>
        <v>NON VERIFICATO</v>
      </c>
      <c r="T169" s="16">
        <f t="shared" si="27"/>
        <v>11.730205278592376</v>
      </c>
      <c r="U169" s="22">
        <f t="shared" si="28"/>
        <v>11.939393939393941</v>
      </c>
      <c r="V169" s="36">
        <f>'Caratteristiche Materiale'!$N$5*(1+ABS(MAX!M169)/(1.5*'Caratteristiche Materiale'!$N$5))^0.5</f>
        <v>23.866486612615422</v>
      </c>
      <c r="W169" s="36">
        <f t="shared" si="29"/>
        <v>48.830831609411156</v>
      </c>
      <c r="X169" s="17" t="str">
        <f t="shared" si="32"/>
        <v>verificato</v>
      </c>
    </row>
    <row r="170" spans="1:24" ht="15.75" x14ac:dyDescent="0.25">
      <c r="A170" s="5" t="s">
        <v>111</v>
      </c>
      <c r="B170" s="5" t="s">
        <v>18</v>
      </c>
      <c r="C170" s="5" t="s">
        <v>98</v>
      </c>
      <c r="D170" s="5" t="s">
        <v>108</v>
      </c>
      <c r="E170" s="96">
        <v>-128.11840000000001</v>
      </c>
      <c r="F170" s="96">
        <v>24</v>
      </c>
      <c r="G170" s="96">
        <v>24.428000000000001</v>
      </c>
      <c r="H170" s="96">
        <v>11.51168</v>
      </c>
      <c r="I170" s="96">
        <v>127.22847999999999</v>
      </c>
      <c r="J170" s="96">
        <v>11.071120000000001</v>
      </c>
      <c r="K170" s="29">
        <f>VLOOKUP(B170,'Caratteristiche Maschi'!$A$4:$C$27,2,)</f>
        <v>0.6</v>
      </c>
      <c r="L170" s="30">
        <f>VLOOKUP(B170,'Caratteristiche Maschi'!$A$4:$C$27,3,)</f>
        <v>3.41</v>
      </c>
      <c r="M170" s="22">
        <f>IF((E170/(K170*L170))&lt;=0,(IF(ABS((E170/(K170*L170)))&gt;'Caratteristiche Materiale'!$N$4*0.85,0,(E170/(K170*L170)))),0)</f>
        <v>-62.61896383186707</v>
      </c>
      <c r="N170" s="22">
        <f>((MAXA(K170:L170)^2*MINA(K170:L170))*ABS(M170)/2)*(1-ABS(M170)/(0.85*'Caratteristiche Materiale'!$N$4))</f>
        <v>190.854772136874</v>
      </c>
      <c r="O170" s="17" t="str">
        <f t="shared" si="30"/>
        <v>verificato</v>
      </c>
      <c r="P170" s="20">
        <f>ABS(M170)/(0.85*'Caratteristiche Materiale'!$N$4)</f>
        <v>0.12629034722393359</v>
      </c>
      <c r="Q170" s="21">
        <f t="shared" si="26"/>
        <v>0.3310232862659756</v>
      </c>
      <c r="R170" s="22">
        <f>0.85*'Caratteristiche Materiale'!$N$4*MAX!P170*(MINA(MAX!K170:L170))^2*MAXA(MAX!K170:L170)*(0.5-MAX!P170/2)</f>
        <v>33.581484833467563</v>
      </c>
      <c r="S170" s="17" t="str">
        <f t="shared" si="31"/>
        <v>NON VERIFICATO</v>
      </c>
      <c r="T170" s="16">
        <f t="shared" si="27"/>
        <v>11.730205278592376</v>
      </c>
      <c r="U170" s="22">
        <f t="shared" si="28"/>
        <v>11.939393939393941</v>
      </c>
      <c r="V170" s="36">
        <f>'Caratteristiche Materiale'!$N$5*(1+ABS(MAX!M170)/(1.5*'Caratteristiche Materiale'!$N$5))^0.5</f>
        <v>23.866486612615422</v>
      </c>
      <c r="W170" s="36">
        <f t="shared" si="29"/>
        <v>48.830831609411156</v>
      </c>
      <c r="X170" s="17" t="str">
        <f t="shared" si="32"/>
        <v>verificato</v>
      </c>
    </row>
    <row r="171" spans="1:24" ht="15.75" x14ac:dyDescent="0.25">
      <c r="A171" s="5" t="s">
        <v>111</v>
      </c>
      <c r="B171" s="5" t="s">
        <v>18</v>
      </c>
      <c r="C171" s="5" t="s">
        <v>99</v>
      </c>
      <c r="D171" s="5" t="s">
        <v>108</v>
      </c>
      <c r="E171" s="96">
        <v>-128.11840000000001</v>
      </c>
      <c r="F171" s="96">
        <v>24</v>
      </c>
      <c r="G171" s="96">
        <v>24.428000000000001</v>
      </c>
      <c r="H171" s="96">
        <v>11.51168</v>
      </c>
      <c r="I171" s="96">
        <v>127.22847999999999</v>
      </c>
      <c r="J171" s="96">
        <v>11.071120000000001</v>
      </c>
      <c r="K171" s="29">
        <f>VLOOKUP(B171,'Caratteristiche Maschi'!$A$4:$C$27,2,)</f>
        <v>0.6</v>
      </c>
      <c r="L171" s="30">
        <f>VLOOKUP(B171,'Caratteristiche Maschi'!$A$4:$C$27,3,)</f>
        <v>3.41</v>
      </c>
      <c r="M171" s="22">
        <f>IF((E171/(K171*L171))&lt;=0,(IF(ABS((E171/(K171*L171)))&gt;'Caratteristiche Materiale'!$N$4*0.85,0,(E171/(K171*L171)))),0)</f>
        <v>-62.61896383186707</v>
      </c>
      <c r="N171" s="22">
        <f>((MAXA(K171:L171)^2*MINA(K171:L171))*ABS(M171)/2)*(1-ABS(M171)/(0.85*'Caratteristiche Materiale'!$N$4))</f>
        <v>190.854772136874</v>
      </c>
      <c r="O171" s="17" t="str">
        <f t="shared" si="30"/>
        <v>verificato</v>
      </c>
      <c r="P171" s="20">
        <f>ABS(M171)/(0.85*'Caratteristiche Materiale'!$N$4)</f>
        <v>0.12629034722393359</v>
      </c>
      <c r="Q171" s="21">
        <f t="shared" si="26"/>
        <v>0.3310232862659756</v>
      </c>
      <c r="R171" s="22">
        <f>0.85*'Caratteristiche Materiale'!$N$4*MAX!P171*(MINA(MAX!K171:L171))^2*MAXA(MAX!K171:L171)*(0.5-MAX!P171/2)</f>
        <v>33.581484833467563</v>
      </c>
      <c r="S171" s="17" t="str">
        <f t="shared" si="31"/>
        <v>NON VERIFICATO</v>
      </c>
      <c r="T171" s="16">
        <f t="shared" si="27"/>
        <v>11.730205278592376</v>
      </c>
      <c r="U171" s="22">
        <f t="shared" si="28"/>
        <v>11.939393939393941</v>
      </c>
      <c r="V171" s="36">
        <f>'Caratteristiche Materiale'!$N$5*(1+ABS(MAX!M171)/(1.5*'Caratteristiche Materiale'!$N$5))^0.5</f>
        <v>23.866486612615422</v>
      </c>
      <c r="W171" s="36">
        <f t="shared" si="29"/>
        <v>48.830831609411156</v>
      </c>
      <c r="X171" s="17" t="str">
        <f t="shared" si="32"/>
        <v>verificato</v>
      </c>
    </row>
    <row r="172" spans="1:24" ht="15.75" x14ac:dyDescent="0.25">
      <c r="A172" s="5" t="s">
        <v>111</v>
      </c>
      <c r="B172" s="5" t="s">
        <v>24</v>
      </c>
      <c r="C172" s="5" t="s">
        <v>92</v>
      </c>
      <c r="D172" s="5" t="s">
        <v>108</v>
      </c>
      <c r="E172" s="96">
        <v>-63.3688</v>
      </c>
      <c r="F172" s="96">
        <v>37.001600000000003</v>
      </c>
      <c r="G172" s="96">
        <v>7.837600000000001</v>
      </c>
      <c r="H172" s="96">
        <v>3.5343200000000006</v>
      </c>
      <c r="I172" s="96">
        <v>32.61112</v>
      </c>
      <c r="J172" s="96">
        <v>38.50112</v>
      </c>
      <c r="K172" s="29">
        <f>VLOOKUP(B172,'Caratteristiche Maschi'!$A$4:$C$27,2,)</f>
        <v>0.6</v>
      </c>
      <c r="L172" s="30">
        <f>VLOOKUP(B172,'Caratteristiche Maschi'!$A$4:$C$27,3,)</f>
        <v>2.2000000000000002</v>
      </c>
      <c r="M172" s="22">
        <f>IF((E172/(K172*L172))&lt;=0,(IF(ABS((E172/(K172*L172)))&gt;'Caratteristiche Materiale'!$N$4*0.85,0,(E172/(K172*L172)))),0)</f>
        <v>-48.006666666666668</v>
      </c>
      <c r="N172" s="22">
        <f>((MAXA(K172:L172)^2*MINA(K172:L172))*ABS(M172)/2)*(1-ABS(M172)/(0.85*'Caratteristiche Materiale'!$N$4))</f>
        <v>62.956764347159677</v>
      </c>
      <c r="O172" s="17" t="str">
        <f t="shared" si="30"/>
        <v>verificato</v>
      </c>
      <c r="P172" s="20">
        <f>ABS(M172)/(0.85*'Caratteristiche Materiale'!$N$4)</f>
        <v>9.6820168067226889E-2</v>
      </c>
      <c r="Q172" s="21">
        <f t="shared" si="26"/>
        <v>0.26233806936798248</v>
      </c>
      <c r="R172" s="22">
        <f>0.85*'Caratteristiche Materiale'!$N$4*MAX!P172*(MINA(MAX!K172:L172))^2*MAXA(MAX!K172:L172)*(0.5-MAX!P172/2)</f>
        <v>17.170026640134456</v>
      </c>
      <c r="S172" s="17" t="str">
        <f t="shared" si="31"/>
        <v>NON VERIFICATO</v>
      </c>
      <c r="T172" s="16">
        <f t="shared" si="27"/>
        <v>28.031515151515151</v>
      </c>
      <c r="U172" s="22">
        <f t="shared" si="28"/>
        <v>5.9375757575757584</v>
      </c>
      <c r="V172" s="36">
        <f>'Caratteristiche Materiale'!$N$5*(1+ABS(MAX!M172)/(1.5*'Caratteristiche Materiale'!$N$5))^0.5</f>
        <v>21.542421542758976</v>
      </c>
      <c r="W172" s="36">
        <f t="shared" si="29"/>
        <v>28.435996436441851</v>
      </c>
      <c r="X172" s="17" t="str">
        <f t="shared" si="32"/>
        <v>NON VERIFICATO</v>
      </c>
    </row>
    <row r="173" spans="1:24" ht="15.75" x14ac:dyDescent="0.25">
      <c r="A173" s="5" t="s">
        <v>111</v>
      </c>
      <c r="B173" s="5" t="s">
        <v>24</v>
      </c>
      <c r="C173" s="5" t="s">
        <v>93</v>
      </c>
      <c r="D173" s="5" t="s">
        <v>108</v>
      </c>
      <c r="E173" s="96">
        <v>-68.870400000000004</v>
      </c>
      <c r="F173" s="96">
        <v>16.180800000000001</v>
      </c>
      <c r="G173" s="96">
        <v>13.82</v>
      </c>
      <c r="H173" s="96">
        <v>4.4946399999999995</v>
      </c>
      <c r="I173" s="96">
        <v>62.038000000000004</v>
      </c>
      <c r="J173" s="96">
        <v>25.532480000000003</v>
      </c>
      <c r="K173" s="29">
        <f>VLOOKUP(B173,'Caratteristiche Maschi'!$A$4:$C$27,2,)</f>
        <v>0.6</v>
      </c>
      <c r="L173" s="30">
        <f>VLOOKUP(B173,'Caratteristiche Maschi'!$A$4:$C$27,3,)</f>
        <v>2.2000000000000002</v>
      </c>
      <c r="M173" s="22">
        <f>IF((E173/(K173*L173))&lt;=0,(IF(ABS((E173/(K173*L173)))&gt;'Caratteristiche Materiale'!$N$4*0.85,0,(E173/(K173*L173)))),0)</f>
        <v>-52.174545454545452</v>
      </c>
      <c r="N173" s="22">
        <f>((MAXA(K173:L173)^2*MINA(K173:L173))*ABS(M173)/2)*(1-ABS(M173)/(0.85*'Caratteristiche Materiale'!$N$4))</f>
        <v>67.785789586285716</v>
      </c>
      <c r="O173" s="17" t="str">
        <f t="shared" si="30"/>
        <v>verificato</v>
      </c>
      <c r="P173" s="20">
        <f>ABS(M173)/(0.85*'Caratteristiche Materiale'!$N$4)</f>
        <v>0.10522597402597401</v>
      </c>
      <c r="Q173" s="21">
        <f t="shared" si="26"/>
        <v>0.28246040524877719</v>
      </c>
      <c r="R173" s="22">
        <f>0.85*'Caratteristiche Materiale'!$N$4*MAX!P173*(MINA(MAX!K173:L173))^2*MAXA(MAX!K173:L173)*(0.5-MAX!P173/2)</f>
        <v>18.487033523532467</v>
      </c>
      <c r="S173" s="17" t="str">
        <f t="shared" si="31"/>
        <v>NON VERIFICATO</v>
      </c>
      <c r="T173" s="16">
        <f t="shared" si="27"/>
        <v>12.258181818181818</v>
      </c>
      <c r="U173" s="22">
        <f t="shared" si="28"/>
        <v>10.469696969696969</v>
      </c>
      <c r="V173" s="36">
        <f>'Caratteristiche Materiale'!$N$5*(1+ABS(MAX!M173)/(1.5*'Caratteristiche Materiale'!$N$5))^0.5</f>
        <v>22.230098351722894</v>
      </c>
      <c r="W173" s="36">
        <f t="shared" si="29"/>
        <v>29.343729824274224</v>
      </c>
      <c r="X173" s="17" t="str">
        <f t="shared" si="32"/>
        <v>verificato</v>
      </c>
    </row>
    <row r="174" spans="1:24" ht="15.75" x14ac:dyDescent="0.25">
      <c r="A174" s="5" t="s">
        <v>111</v>
      </c>
      <c r="B174" s="5" t="s">
        <v>24</v>
      </c>
      <c r="C174" s="5" t="s">
        <v>94</v>
      </c>
      <c r="D174" s="5" t="s">
        <v>108</v>
      </c>
      <c r="E174" s="96">
        <v>-63.3688</v>
      </c>
      <c r="F174" s="96">
        <v>37.001600000000003</v>
      </c>
      <c r="G174" s="96">
        <v>7.837600000000001</v>
      </c>
      <c r="H174" s="96">
        <v>3.5343200000000006</v>
      </c>
      <c r="I174" s="96">
        <v>32.61112</v>
      </c>
      <c r="J174" s="96">
        <v>38.50112</v>
      </c>
      <c r="K174" s="29">
        <f>VLOOKUP(B174,'Caratteristiche Maschi'!$A$4:$C$27,2,)</f>
        <v>0.6</v>
      </c>
      <c r="L174" s="30">
        <f>VLOOKUP(B174,'Caratteristiche Maschi'!$A$4:$C$27,3,)</f>
        <v>2.2000000000000002</v>
      </c>
      <c r="M174" s="22">
        <f>IF((E174/(K174*L174))&lt;=0,(IF(ABS((E174/(K174*L174)))&gt;'Caratteristiche Materiale'!$N$4*0.85,0,(E174/(K174*L174)))),0)</f>
        <v>-48.006666666666668</v>
      </c>
      <c r="N174" s="22">
        <f>((MAXA(K174:L174)^2*MINA(K174:L174))*ABS(M174)/2)*(1-ABS(M174)/(0.85*'Caratteristiche Materiale'!$N$4))</f>
        <v>62.956764347159677</v>
      </c>
      <c r="O174" s="17" t="str">
        <f t="shared" si="30"/>
        <v>verificato</v>
      </c>
      <c r="P174" s="20">
        <f>ABS(M174)/(0.85*'Caratteristiche Materiale'!$N$4)</f>
        <v>9.6820168067226889E-2</v>
      </c>
      <c r="Q174" s="21">
        <f t="shared" si="26"/>
        <v>0.26233806936798248</v>
      </c>
      <c r="R174" s="22">
        <f>0.85*'Caratteristiche Materiale'!$N$4*MAX!P174*(MINA(MAX!K174:L174))^2*MAXA(MAX!K174:L174)*(0.5-MAX!P174/2)</f>
        <v>17.170026640134456</v>
      </c>
      <c r="S174" s="17" t="str">
        <f t="shared" si="31"/>
        <v>NON VERIFICATO</v>
      </c>
      <c r="T174" s="16">
        <f t="shared" si="27"/>
        <v>28.031515151515151</v>
      </c>
      <c r="U174" s="22">
        <f t="shared" si="28"/>
        <v>5.9375757575757584</v>
      </c>
      <c r="V174" s="36">
        <f>'Caratteristiche Materiale'!$N$5*(1+ABS(MAX!M174)/(1.5*'Caratteristiche Materiale'!$N$5))^0.5</f>
        <v>21.542421542758976</v>
      </c>
      <c r="W174" s="36">
        <f t="shared" si="29"/>
        <v>28.435996436441851</v>
      </c>
      <c r="X174" s="17" t="str">
        <f t="shared" si="32"/>
        <v>NON VERIFICATO</v>
      </c>
    </row>
    <row r="175" spans="1:24" ht="15.75" x14ac:dyDescent="0.25">
      <c r="A175" s="5" t="s">
        <v>111</v>
      </c>
      <c r="B175" s="5" t="s">
        <v>24</v>
      </c>
      <c r="C175" s="5" t="s">
        <v>95</v>
      </c>
      <c r="D175" s="5" t="s">
        <v>108</v>
      </c>
      <c r="E175" s="96">
        <v>-63.3688</v>
      </c>
      <c r="F175" s="96">
        <v>37.001600000000003</v>
      </c>
      <c r="G175" s="96">
        <v>7.837600000000001</v>
      </c>
      <c r="H175" s="96">
        <v>3.5343200000000006</v>
      </c>
      <c r="I175" s="96">
        <v>32.61112</v>
      </c>
      <c r="J175" s="96">
        <v>38.50112</v>
      </c>
      <c r="K175" s="29">
        <f>VLOOKUP(B175,'Caratteristiche Maschi'!$A$4:$C$27,2,)</f>
        <v>0.6</v>
      </c>
      <c r="L175" s="30">
        <f>VLOOKUP(B175,'Caratteristiche Maschi'!$A$4:$C$27,3,)</f>
        <v>2.2000000000000002</v>
      </c>
      <c r="M175" s="22">
        <f>IF((E175/(K175*L175))&lt;=0,(IF(ABS((E175/(K175*L175)))&gt;'Caratteristiche Materiale'!$N$4*0.85,0,(E175/(K175*L175)))),0)</f>
        <v>-48.006666666666668</v>
      </c>
      <c r="N175" s="22">
        <f>((MAXA(K175:L175)^2*MINA(K175:L175))*ABS(M175)/2)*(1-ABS(M175)/(0.85*'Caratteristiche Materiale'!$N$4))</f>
        <v>62.956764347159677</v>
      </c>
      <c r="O175" s="17" t="str">
        <f t="shared" si="30"/>
        <v>verificato</v>
      </c>
      <c r="P175" s="20">
        <f>ABS(M175)/(0.85*'Caratteristiche Materiale'!$N$4)</f>
        <v>9.6820168067226889E-2</v>
      </c>
      <c r="Q175" s="21">
        <f t="shared" si="26"/>
        <v>0.26233806936798248</v>
      </c>
      <c r="R175" s="22">
        <f>0.85*'Caratteristiche Materiale'!$N$4*MAX!P175*(MINA(MAX!K175:L175))^2*MAXA(MAX!K175:L175)*(0.5-MAX!P175/2)</f>
        <v>17.170026640134456</v>
      </c>
      <c r="S175" s="17" t="str">
        <f t="shared" si="31"/>
        <v>NON VERIFICATO</v>
      </c>
      <c r="T175" s="16">
        <f t="shared" si="27"/>
        <v>28.031515151515151</v>
      </c>
      <c r="U175" s="22">
        <f t="shared" si="28"/>
        <v>5.9375757575757584</v>
      </c>
      <c r="V175" s="36">
        <f>'Caratteristiche Materiale'!$N$5*(1+ABS(MAX!M175)/(1.5*'Caratteristiche Materiale'!$N$5))^0.5</f>
        <v>21.542421542758976</v>
      </c>
      <c r="W175" s="36">
        <f t="shared" si="29"/>
        <v>28.435996436441851</v>
      </c>
      <c r="X175" s="17" t="str">
        <f t="shared" si="32"/>
        <v>NON VERIFICATO</v>
      </c>
    </row>
    <row r="176" spans="1:24" ht="15.75" x14ac:dyDescent="0.25">
      <c r="A176" s="5" t="s">
        <v>111</v>
      </c>
      <c r="B176" s="5" t="s">
        <v>24</v>
      </c>
      <c r="C176" s="5" t="s">
        <v>96</v>
      </c>
      <c r="D176" s="5" t="s">
        <v>108</v>
      </c>
      <c r="E176" s="96">
        <v>-63.3688</v>
      </c>
      <c r="F176" s="96">
        <v>37.001600000000003</v>
      </c>
      <c r="G176" s="96">
        <v>7.837600000000001</v>
      </c>
      <c r="H176" s="96">
        <v>3.5343200000000006</v>
      </c>
      <c r="I176" s="96">
        <v>32.61112</v>
      </c>
      <c r="J176" s="96">
        <v>38.50112</v>
      </c>
      <c r="K176" s="29">
        <f>VLOOKUP(B176,'Caratteristiche Maschi'!$A$4:$C$27,2,)</f>
        <v>0.6</v>
      </c>
      <c r="L176" s="30">
        <f>VLOOKUP(B176,'Caratteristiche Maschi'!$A$4:$C$27,3,)</f>
        <v>2.2000000000000002</v>
      </c>
      <c r="M176" s="22">
        <f>IF((E176/(K176*L176))&lt;=0,(IF(ABS((E176/(K176*L176)))&gt;'Caratteristiche Materiale'!$N$4*0.85,0,(E176/(K176*L176)))),0)</f>
        <v>-48.006666666666668</v>
      </c>
      <c r="N176" s="22">
        <f>((MAXA(K176:L176)^2*MINA(K176:L176))*ABS(M176)/2)*(1-ABS(M176)/(0.85*'Caratteristiche Materiale'!$N$4))</f>
        <v>62.956764347159677</v>
      </c>
      <c r="O176" s="17" t="str">
        <f t="shared" si="30"/>
        <v>verificato</v>
      </c>
      <c r="P176" s="20">
        <f>ABS(M176)/(0.85*'Caratteristiche Materiale'!$N$4)</f>
        <v>9.6820168067226889E-2</v>
      </c>
      <c r="Q176" s="21">
        <f t="shared" si="26"/>
        <v>0.26233806936798248</v>
      </c>
      <c r="R176" s="22">
        <f>0.85*'Caratteristiche Materiale'!$N$4*MAX!P176*(MINA(MAX!K176:L176))^2*MAXA(MAX!K176:L176)*(0.5-MAX!P176/2)</f>
        <v>17.170026640134456</v>
      </c>
      <c r="S176" s="17" t="str">
        <f t="shared" si="31"/>
        <v>NON VERIFICATO</v>
      </c>
      <c r="T176" s="16">
        <f t="shared" si="27"/>
        <v>28.031515151515151</v>
      </c>
      <c r="U176" s="22">
        <f t="shared" si="28"/>
        <v>5.9375757575757584</v>
      </c>
      <c r="V176" s="36">
        <f>'Caratteristiche Materiale'!$N$5*(1+ABS(MAX!M176)/(1.5*'Caratteristiche Materiale'!$N$5))^0.5</f>
        <v>21.542421542758976</v>
      </c>
      <c r="W176" s="36">
        <f t="shared" si="29"/>
        <v>28.435996436441851</v>
      </c>
      <c r="X176" s="17" t="str">
        <f t="shared" si="32"/>
        <v>NON VERIFICATO</v>
      </c>
    </row>
    <row r="177" spans="1:24" ht="15.75" x14ac:dyDescent="0.25">
      <c r="A177" s="5" t="s">
        <v>111</v>
      </c>
      <c r="B177" s="5" t="s">
        <v>24</v>
      </c>
      <c r="C177" s="5" t="s">
        <v>97</v>
      </c>
      <c r="D177" s="5" t="s">
        <v>108</v>
      </c>
      <c r="E177" s="96">
        <v>-68.870400000000004</v>
      </c>
      <c r="F177" s="96">
        <v>16.180800000000001</v>
      </c>
      <c r="G177" s="96">
        <v>13.82</v>
      </c>
      <c r="H177" s="96">
        <v>4.4946399999999995</v>
      </c>
      <c r="I177" s="96">
        <v>62.038000000000004</v>
      </c>
      <c r="J177" s="96">
        <v>25.532480000000003</v>
      </c>
      <c r="K177" s="29">
        <f>VLOOKUP(B177,'Caratteristiche Maschi'!$A$4:$C$27,2,)</f>
        <v>0.6</v>
      </c>
      <c r="L177" s="30">
        <f>VLOOKUP(B177,'Caratteristiche Maschi'!$A$4:$C$27,3,)</f>
        <v>2.2000000000000002</v>
      </c>
      <c r="M177" s="22">
        <f>IF((E177/(K177*L177))&lt;=0,(IF(ABS((E177/(K177*L177)))&gt;'Caratteristiche Materiale'!$N$4*0.85,0,(E177/(K177*L177)))),0)</f>
        <v>-52.174545454545452</v>
      </c>
      <c r="N177" s="22">
        <f>((MAXA(K177:L177)^2*MINA(K177:L177))*ABS(M177)/2)*(1-ABS(M177)/(0.85*'Caratteristiche Materiale'!$N$4))</f>
        <v>67.785789586285716</v>
      </c>
      <c r="O177" s="17" t="str">
        <f t="shared" si="30"/>
        <v>verificato</v>
      </c>
      <c r="P177" s="20">
        <f>ABS(M177)/(0.85*'Caratteristiche Materiale'!$N$4)</f>
        <v>0.10522597402597401</v>
      </c>
      <c r="Q177" s="21">
        <f t="shared" si="26"/>
        <v>0.28246040524877719</v>
      </c>
      <c r="R177" s="22">
        <f>0.85*'Caratteristiche Materiale'!$N$4*MAX!P177*(MINA(MAX!K177:L177))^2*MAXA(MAX!K177:L177)*(0.5-MAX!P177/2)</f>
        <v>18.487033523532467</v>
      </c>
      <c r="S177" s="17" t="str">
        <f t="shared" si="31"/>
        <v>NON VERIFICATO</v>
      </c>
      <c r="T177" s="16">
        <f t="shared" si="27"/>
        <v>12.258181818181818</v>
      </c>
      <c r="U177" s="22">
        <f t="shared" si="28"/>
        <v>10.469696969696969</v>
      </c>
      <c r="V177" s="36">
        <f>'Caratteristiche Materiale'!$N$5*(1+ABS(MAX!M177)/(1.5*'Caratteristiche Materiale'!$N$5))^0.5</f>
        <v>22.230098351722894</v>
      </c>
      <c r="W177" s="36">
        <f t="shared" si="29"/>
        <v>29.343729824274224</v>
      </c>
      <c r="X177" s="17" t="str">
        <f t="shared" si="32"/>
        <v>verificato</v>
      </c>
    </row>
    <row r="178" spans="1:24" ht="15.75" x14ac:dyDescent="0.25">
      <c r="A178" s="5" t="s">
        <v>111</v>
      </c>
      <c r="B178" s="5" t="s">
        <v>24</v>
      </c>
      <c r="C178" s="5" t="s">
        <v>98</v>
      </c>
      <c r="D178" s="5" t="s">
        <v>108</v>
      </c>
      <c r="E178" s="96">
        <v>-68.870400000000004</v>
      </c>
      <c r="F178" s="96">
        <v>16.180800000000001</v>
      </c>
      <c r="G178" s="96">
        <v>13.82</v>
      </c>
      <c r="H178" s="96">
        <v>4.4946399999999995</v>
      </c>
      <c r="I178" s="96">
        <v>62.038000000000004</v>
      </c>
      <c r="J178" s="96">
        <v>25.532480000000003</v>
      </c>
      <c r="K178" s="29">
        <f>VLOOKUP(B178,'Caratteristiche Maschi'!$A$4:$C$27,2,)</f>
        <v>0.6</v>
      </c>
      <c r="L178" s="30">
        <f>VLOOKUP(B178,'Caratteristiche Maschi'!$A$4:$C$27,3,)</f>
        <v>2.2000000000000002</v>
      </c>
      <c r="M178" s="22">
        <f>IF((E178/(K178*L178))&lt;=0,(IF(ABS((E178/(K178*L178)))&gt;'Caratteristiche Materiale'!$N$4*0.85,0,(E178/(K178*L178)))),0)</f>
        <v>-52.174545454545452</v>
      </c>
      <c r="N178" s="22">
        <f>((MAXA(K178:L178)^2*MINA(K178:L178))*ABS(M178)/2)*(1-ABS(M178)/(0.85*'Caratteristiche Materiale'!$N$4))</f>
        <v>67.785789586285716</v>
      </c>
      <c r="O178" s="17" t="str">
        <f t="shared" si="30"/>
        <v>verificato</v>
      </c>
      <c r="P178" s="20">
        <f>ABS(M178)/(0.85*'Caratteristiche Materiale'!$N$4)</f>
        <v>0.10522597402597401</v>
      </c>
      <c r="Q178" s="21">
        <f t="shared" si="26"/>
        <v>0.28246040524877719</v>
      </c>
      <c r="R178" s="22">
        <f>0.85*'Caratteristiche Materiale'!$N$4*MAX!P178*(MINA(MAX!K178:L178))^2*MAXA(MAX!K178:L178)*(0.5-MAX!P178/2)</f>
        <v>18.487033523532467</v>
      </c>
      <c r="S178" s="17" t="str">
        <f t="shared" si="31"/>
        <v>NON VERIFICATO</v>
      </c>
      <c r="T178" s="16">
        <f t="shared" si="27"/>
        <v>12.258181818181818</v>
      </c>
      <c r="U178" s="22">
        <f t="shared" si="28"/>
        <v>10.469696969696969</v>
      </c>
      <c r="V178" s="36">
        <f>'Caratteristiche Materiale'!$N$5*(1+ABS(MAX!M178)/(1.5*'Caratteristiche Materiale'!$N$5))^0.5</f>
        <v>22.230098351722894</v>
      </c>
      <c r="W178" s="36">
        <f t="shared" si="29"/>
        <v>29.343729824274224</v>
      </c>
      <c r="X178" s="17" t="str">
        <f t="shared" si="32"/>
        <v>verificato</v>
      </c>
    </row>
    <row r="179" spans="1:24" ht="15.75" x14ac:dyDescent="0.25">
      <c r="A179" s="5" t="s">
        <v>111</v>
      </c>
      <c r="B179" s="5" t="s">
        <v>24</v>
      </c>
      <c r="C179" s="5" t="s">
        <v>99</v>
      </c>
      <c r="D179" s="5" t="s">
        <v>108</v>
      </c>
      <c r="E179" s="96">
        <v>-68.870400000000004</v>
      </c>
      <c r="F179" s="96">
        <v>16.180800000000001</v>
      </c>
      <c r="G179" s="96">
        <v>13.82</v>
      </c>
      <c r="H179" s="96">
        <v>4.4946399999999995</v>
      </c>
      <c r="I179" s="96">
        <v>62.038000000000004</v>
      </c>
      <c r="J179" s="96">
        <v>25.532480000000003</v>
      </c>
      <c r="K179" s="29">
        <f>VLOOKUP(B179,'Caratteristiche Maschi'!$A$4:$C$27,2,)</f>
        <v>0.6</v>
      </c>
      <c r="L179" s="30">
        <f>VLOOKUP(B179,'Caratteristiche Maschi'!$A$4:$C$27,3,)</f>
        <v>2.2000000000000002</v>
      </c>
      <c r="M179" s="22">
        <f>IF((E179/(K179*L179))&lt;=0,(IF(ABS((E179/(K179*L179)))&gt;'Caratteristiche Materiale'!$N$4*0.85,0,(E179/(K179*L179)))),0)</f>
        <v>-52.174545454545452</v>
      </c>
      <c r="N179" s="22">
        <f>((MAXA(K179:L179)^2*MINA(K179:L179))*ABS(M179)/2)*(1-ABS(M179)/(0.85*'Caratteristiche Materiale'!$N$4))</f>
        <v>67.785789586285716</v>
      </c>
      <c r="O179" s="17" t="str">
        <f t="shared" si="30"/>
        <v>verificato</v>
      </c>
      <c r="P179" s="20">
        <f>ABS(M179)/(0.85*'Caratteristiche Materiale'!$N$4)</f>
        <v>0.10522597402597401</v>
      </c>
      <c r="Q179" s="21">
        <f t="shared" si="26"/>
        <v>0.28246040524877719</v>
      </c>
      <c r="R179" s="22">
        <f>0.85*'Caratteristiche Materiale'!$N$4*MAX!P179*(MINA(MAX!K179:L179))^2*MAXA(MAX!K179:L179)*(0.5-MAX!P179/2)</f>
        <v>18.487033523532467</v>
      </c>
      <c r="S179" s="17" t="str">
        <f t="shared" si="31"/>
        <v>NON VERIFICATO</v>
      </c>
      <c r="T179" s="16">
        <f t="shared" si="27"/>
        <v>12.258181818181818</v>
      </c>
      <c r="U179" s="22">
        <f t="shared" si="28"/>
        <v>10.469696969696969</v>
      </c>
      <c r="V179" s="36">
        <f>'Caratteristiche Materiale'!$N$5*(1+ABS(MAX!M179)/(1.5*'Caratteristiche Materiale'!$N$5))^0.5</f>
        <v>22.230098351722894</v>
      </c>
      <c r="W179" s="36">
        <f t="shared" si="29"/>
        <v>29.343729824274224</v>
      </c>
      <c r="X179" s="17" t="str">
        <f t="shared" si="32"/>
        <v>verificato</v>
      </c>
    </row>
    <row r="180" spans="1:24" ht="15.75" x14ac:dyDescent="0.25">
      <c r="A180" s="5" t="s">
        <v>111</v>
      </c>
      <c r="B180" s="5" t="s">
        <v>19</v>
      </c>
      <c r="C180" s="5" t="s">
        <v>92</v>
      </c>
      <c r="D180" s="5" t="s">
        <v>108</v>
      </c>
      <c r="E180" s="96">
        <v>-52.963999999999999</v>
      </c>
      <c r="F180" s="96">
        <v>49.871200000000002</v>
      </c>
      <c r="G180" s="96">
        <v>10.537600000000001</v>
      </c>
      <c r="H180" s="96">
        <v>11.168080000000002</v>
      </c>
      <c r="I180" s="96">
        <v>41.913920000000005</v>
      </c>
      <c r="J180" s="96">
        <v>47.274400000000007</v>
      </c>
      <c r="K180" s="29">
        <f>VLOOKUP(B180,'Caratteristiche Maschi'!$A$4:$C$27,2,)</f>
        <v>0.6</v>
      </c>
      <c r="L180" s="30">
        <f>VLOOKUP(B180,'Caratteristiche Maschi'!$A$4:$C$27,3,)</f>
        <v>3.72</v>
      </c>
      <c r="M180" s="22">
        <f>IF((E180/(K180*L180))&lt;=0,(IF(ABS((E180/(K180*L180)))&gt;'Caratteristiche Materiale'!$N$4*0.85,0,(E180/(K180*L180)))),0)</f>
        <v>-23.729390681003583</v>
      </c>
      <c r="N180" s="22">
        <f>((MAXA(K180:L180)^2*MINA(K180:L180))*ABS(M180)/2)*(1-ABS(M180)/(0.85*'Caratteristiche Materiale'!$N$4))</f>
        <v>93.798442863865546</v>
      </c>
      <c r="O180" s="17" t="str">
        <f t="shared" si="30"/>
        <v>verificato</v>
      </c>
      <c r="P180" s="20">
        <f>ABS(M180)/(0.85*'Caratteristiche Materiale'!$N$4)</f>
        <v>4.7857594650763523E-2</v>
      </c>
      <c r="Q180" s="21">
        <f t="shared" si="26"/>
        <v>0.13670173585502018</v>
      </c>
      <c r="R180" s="22">
        <f>0.85*'Caratteristiche Materiale'!$N$4*MAX!P180*(MINA(MAX!K180:L180))^2*MAXA(MAX!K180:L180)*(0.5-MAX!P180/2)</f>
        <v>15.128781107075087</v>
      </c>
      <c r="S180" s="17" t="str">
        <f t="shared" si="31"/>
        <v>NON VERIFICATO</v>
      </c>
      <c r="T180" s="16">
        <f t="shared" si="27"/>
        <v>22.343727598566307</v>
      </c>
      <c r="U180" s="22">
        <f t="shared" si="28"/>
        <v>4.7211469534050181</v>
      </c>
      <c r="V180" s="36">
        <f>'Caratteristiche Materiale'!$N$5*(1+ABS(MAX!M180)/(1.5*'Caratteristiche Materiale'!$N$5))^0.5</f>
        <v>16.992352509504038</v>
      </c>
      <c r="W180" s="36">
        <f t="shared" si="29"/>
        <v>37.926930801213011</v>
      </c>
      <c r="X180" s="17" t="str">
        <f t="shared" si="32"/>
        <v>NON VERIFICATO</v>
      </c>
    </row>
    <row r="181" spans="1:24" ht="15.75" x14ac:dyDescent="0.25">
      <c r="A181" s="5" t="s">
        <v>111</v>
      </c>
      <c r="B181" s="5" t="s">
        <v>19</v>
      </c>
      <c r="C181" s="5" t="s">
        <v>93</v>
      </c>
      <c r="D181" s="5" t="s">
        <v>108</v>
      </c>
      <c r="E181" s="96">
        <v>-58.076000000000001</v>
      </c>
      <c r="F181" s="96">
        <v>34.349600000000002</v>
      </c>
      <c r="G181" s="96">
        <v>15.4328</v>
      </c>
      <c r="H181" s="96">
        <v>16.255040000000001</v>
      </c>
      <c r="I181" s="96">
        <v>68.940560000000005</v>
      </c>
      <c r="J181" s="96">
        <v>38.496640000000006</v>
      </c>
      <c r="K181" s="29">
        <f>VLOOKUP(B181,'Caratteristiche Maschi'!$A$4:$C$27,2,)</f>
        <v>0.6</v>
      </c>
      <c r="L181" s="30">
        <f>VLOOKUP(B181,'Caratteristiche Maschi'!$A$4:$C$27,3,)</f>
        <v>3.72</v>
      </c>
      <c r="M181" s="22">
        <f>IF((E181/(K181*L181))&lt;=0,(IF(ABS((E181/(K181*L181)))&gt;'Caratteristiche Materiale'!$N$4*0.85,0,(E181/(K181*L181)))),0)</f>
        <v>-26.019713261648743</v>
      </c>
      <c r="N181" s="22">
        <f>((MAXA(K181:L181)^2*MINA(K181:L181))*ABS(M181)/2)*(1-ABS(M181)/(0.85*'Caratteristiche Materiale'!$N$4))</f>
        <v>102.35275197310925</v>
      </c>
      <c r="O181" s="17" t="str">
        <f t="shared" si="30"/>
        <v>verificato</v>
      </c>
      <c r="P181" s="20">
        <f>ABS(M181)/(0.85*'Caratteristiche Materiale'!$N$4)</f>
        <v>5.2476732628535278E-2</v>
      </c>
      <c r="Q181" s="21">
        <f t="shared" si="26"/>
        <v>0.14916877548350549</v>
      </c>
      <c r="R181" s="22">
        <f>0.85*'Caratteristiche Materiale'!$N$4*MAX!P181*(MINA(MAX!K181:L181))^2*MAXA(MAX!K181:L181)*(0.5-MAX!P181/2)</f>
        <v>16.508508382759555</v>
      </c>
      <c r="S181" s="17" t="str">
        <f t="shared" si="31"/>
        <v>NON VERIFICATO</v>
      </c>
      <c r="T181" s="16">
        <f t="shared" si="27"/>
        <v>15.389605734767025</v>
      </c>
      <c r="U181" s="22">
        <f t="shared" si="28"/>
        <v>6.9143369175627232</v>
      </c>
      <c r="V181" s="36">
        <f>'Caratteristiche Materiale'!$N$5*(1+ABS(MAX!M181)/(1.5*'Caratteristiche Materiale'!$N$5))^0.5</f>
        <v>17.472299861358863</v>
      </c>
      <c r="W181" s="36">
        <f t="shared" si="29"/>
        <v>38.998173290552984</v>
      </c>
      <c r="X181" s="17" t="str">
        <f t="shared" si="32"/>
        <v>verificato</v>
      </c>
    </row>
    <row r="182" spans="1:24" ht="15.75" x14ac:dyDescent="0.25">
      <c r="A182" s="5" t="s">
        <v>111</v>
      </c>
      <c r="B182" s="5" t="s">
        <v>19</v>
      </c>
      <c r="C182" s="5" t="s">
        <v>94</v>
      </c>
      <c r="D182" s="5" t="s">
        <v>108</v>
      </c>
      <c r="E182" s="96">
        <v>-52.963999999999999</v>
      </c>
      <c r="F182" s="96">
        <v>49.871200000000002</v>
      </c>
      <c r="G182" s="96">
        <v>10.537600000000001</v>
      </c>
      <c r="H182" s="96">
        <v>11.168080000000002</v>
      </c>
      <c r="I182" s="96">
        <v>41.913920000000005</v>
      </c>
      <c r="J182" s="96">
        <v>47.274400000000007</v>
      </c>
      <c r="K182" s="29">
        <f>VLOOKUP(B182,'Caratteristiche Maschi'!$A$4:$C$27,2,)</f>
        <v>0.6</v>
      </c>
      <c r="L182" s="30">
        <f>VLOOKUP(B182,'Caratteristiche Maschi'!$A$4:$C$27,3,)</f>
        <v>3.72</v>
      </c>
      <c r="M182" s="22">
        <f>IF((E182/(K182*L182))&lt;=0,(IF(ABS((E182/(K182*L182)))&gt;'Caratteristiche Materiale'!$N$4*0.85,0,(E182/(K182*L182)))),0)</f>
        <v>-23.729390681003583</v>
      </c>
      <c r="N182" s="22">
        <f>((MAXA(K182:L182)^2*MINA(K182:L182))*ABS(M182)/2)*(1-ABS(M182)/(0.85*'Caratteristiche Materiale'!$N$4))</f>
        <v>93.798442863865546</v>
      </c>
      <c r="O182" s="17" t="str">
        <f t="shared" si="30"/>
        <v>verificato</v>
      </c>
      <c r="P182" s="20">
        <f>ABS(M182)/(0.85*'Caratteristiche Materiale'!$N$4)</f>
        <v>4.7857594650763523E-2</v>
      </c>
      <c r="Q182" s="21">
        <f t="shared" si="26"/>
        <v>0.13670173585502018</v>
      </c>
      <c r="R182" s="22">
        <f>0.85*'Caratteristiche Materiale'!$N$4*MAX!P182*(MINA(MAX!K182:L182))^2*MAXA(MAX!K182:L182)*(0.5-MAX!P182/2)</f>
        <v>15.128781107075087</v>
      </c>
      <c r="S182" s="17" t="str">
        <f t="shared" si="31"/>
        <v>NON VERIFICATO</v>
      </c>
      <c r="T182" s="16">
        <f t="shared" si="27"/>
        <v>22.343727598566307</v>
      </c>
      <c r="U182" s="22">
        <f t="shared" si="28"/>
        <v>4.7211469534050181</v>
      </c>
      <c r="V182" s="36">
        <f>'Caratteristiche Materiale'!$N$5*(1+ABS(MAX!M182)/(1.5*'Caratteristiche Materiale'!$N$5))^0.5</f>
        <v>16.992352509504038</v>
      </c>
      <c r="W182" s="36">
        <f t="shared" si="29"/>
        <v>37.926930801213011</v>
      </c>
      <c r="X182" s="17" t="str">
        <f t="shared" si="32"/>
        <v>NON VERIFICATO</v>
      </c>
    </row>
    <row r="183" spans="1:24" ht="15.75" x14ac:dyDescent="0.25">
      <c r="A183" s="5" t="s">
        <v>111</v>
      </c>
      <c r="B183" s="5" t="s">
        <v>19</v>
      </c>
      <c r="C183" s="5" t="s">
        <v>95</v>
      </c>
      <c r="D183" s="5" t="s">
        <v>108</v>
      </c>
      <c r="E183" s="96">
        <v>-52.963999999999999</v>
      </c>
      <c r="F183" s="96">
        <v>49.871200000000002</v>
      </c>
      <c r="G183" s="96">
        <v>10.537600000000001</v>
      </c>
      <c r="H183" s="96">
        <v>11.168080000000002</v>
      </c>
      <c r="I183" s="96">
        <v>41.913920000000005</v>
      </c>
      <c r="J183" s="96">
        <v>47.274400000000007</v>
      </c>
      <c r="K183" s="29">
        <f>VLOOKUP(B183,'Caratteristiche Maschi'!$A$4:$C$27,2,)</f>
        <v>0.6</v>
      </c>
      <c r="L183" s="30">
        <f>VLOOKUP(B183,'Caratteristiche Maschi'!$A$4:$C$27,3,)</f>
        <v>3.72</v>
      </c>
      <c r="M183" s="22">
        <f>IF((E183/(K183*L183))&lt;=0,(IF(ABS((E183/(K183*L183)))&gt;'Caratteristiche Materiale'!$N$4*0.85,0,(E183/(K183*L183)))),0)</f>
        <v>-23.729390681003583</v>
      </c>
      <c r="N183" s="22">
        <f>((MAXA(K183:L183)^2*MINA(K183:L183))*ABS(M183)/2)*(1-ABS(M183)/(0.85*'Caratteristiche Materiale'!$N$4))</f>
        <v>93.798442863865546</v>
      </c>
      <c r="O183" s="17" t="str">
        <f t="shared" si="30"/>
        <v>verificato</v>
      </c>
      <c r="P183" s="20">
        <f>ABS(M183)/(0.85*'Caratteristiche Materiale'!$N$4)</f>
        <v>4.7857594650763523E-2</v>
      </c>
      <c r="Q183" s="21">
        <f t="shared" si="26"/>
        <v>0.13670173585502018</v>
      </c>
      <c r="R183" s="22">
        <f>0.85*'Caratteristiche Materiale'!$N$4*MAX!P183*(MINA(MAX!K183:L183))^2*MAXA(MAX!K183:L183)*(0.5-MAX!P183/2)</f>
        <v>15.128781107075087</v>
      </c>
      <c r="S183" s="17" t="str">
        <f t="shared" si="31"/>
        <v>NON VERIFICATO</v>
      </c>
      <c r="T183" s="16">
        <f t="shared" si="27"/>
        <v>22.343727598566307</v>
      </c>
      <c r="U183" s="22">
        <f t="shared" si="28"/>
        <v>4.7211469534050181</v>
      </c>
      <c r="V183" s="36">
        <f>'Caratteristiche Materiale'!$N$5*(1+ABS(MAX!M183)/(1.5*'Caratteristiche Materiale'!$N$5))^0.5</f>
        <v>16.992352509504038</v>
      </c>
      <c r="W183" s="36">
        <f t="shared" si="29"/>
        <v>37.926930801213011</v>
      </c>
      <c r="X183" s="17" t="str">
        <f t="shared" si="32"/>
        <v>NON VERIFICATO</v>
      </c>
    </row>
    <row r="184" spans="1:24" ht="15.75" x14ac:dyDescent="0.25">
      <c r="A184" s="5" t="s">
        <v>111</v>
      </c>
      <c r="B184" s="5" t="s">
        <v>19</v>
      </c>
      <c r="C184" s="5" t="s">
        <v>96</v>
      </c>
      <c r="D184" s="5" t="s">
        <v>108</v>
      </c>
      <c r="E184" s="96">
        <v>-52.963999999999999</v>
      </c>
      <c r="F184" s="96">
        <v>49.871200000000002</v>
      </c>
      <c r="G184" s="96">
        <v>10.537600000000001</v>
      </c>
      <c r="H184" s="96">
        <v>11.168080000000002</v>
      </c>
      <c r="I184" s="96">
        <v>41.913920000000005</v>
      </c>
      <c r="J184" s="96">
        <v>47.274400000000007</v>
      </c>
      <c r="K184" s="29">
        <f>VLOOKUP(B184,'Caratteristiche Maschi'!$A$4:$C$27,2,)</f>
        <v>0.6</v>
      </c>
      <c r="L184" s="30">
        <f>VLOOKUP(B184,'Caratteristiche Maschi'!$A$4:$C$27,3,)</f>
        <v>3.72</v>
      </c>
      <c r="M184" s="22">
        <f>IF((E184/(K184*L184))&lt;=0,(IF(ABS((E184/(K184*L184)))&gt;'Caratteristiche Materiale'!$N$4*0.85,0,(E184/(K184*L184)))),0)</f>
        <v>-23.729390681003583</v>
      </c>
      <c r="N184" s="22">
        <f>((MAXA(K184:L184)^2*MINA(K184:L184))*ABS(M184)/2)*(1-ABS(M184)/(0.85*'Caratteristiche Materiale'!$N$4))</f>
        <v>93.798442863865546</v>
      </c>
      <c r="O184" s="17" t="str">
        <f t="shared" si="30"/>
        <v>verificato</v>
      </c>
      <c r="P184" s="20">
        <f>ABS(M184)/(0.85*'Caratteristiche Materiale'!$N$4)</f>
        <v>4.7857594650763523E-2</v>
      </c>
      <c r="Q184" s="21">
        <f t="shared" si="26"/>
        <v>0.13670173585502018</v>
      </c>
      <c r="R184" s="22">
        <f>0.85*'Caratteristiche Materiale'!$N$4*MAX!P184*(MINA(MAX!K184:L184))^2*MAXA(MAX!K184:L184)*(0.5-MAX!P184/2)</f>
        <v>15.128781107075087</v>
      </c>
      <c r="S184" s="17" t="str">
        <f t="shared" si="31"/>
        <v>NON VERIFICATO</v>
      </c>
      <c r="T184" s="16">
        <f t="shared" si="27"/>
        <v>22.343727598566307</v>
      </c>
      <c r="U184" s="22">
        <f t="shared" si="28"/>
        <v>4.7211469534050181</v>
      </c>
      <c r="V184" s="36">
        <f>'Caratteristiche Materiale'!$N$5*(1+ABS(MAX!M184)/(1.5*'Caratteristiche Materiale'!$N$5))^0.5</f>
        <v>16.992352509504038</v>
      </c>
      <c r="W184" s="36">
        <f t="shared" si="29"/>
        <v>37.926930801213011</v>
      </c>
      <c r="X184" s="17" t="str">
        <f t="shared" si="32"/>
        <v>NON VERIFICATO</v>
      </c>
    </row>
    <row r="185" spans="1:24" ht="15.75" x14ac:dyDescent="0.25">
      <c r="A185" s="5" t="s">
        <v>111</v>
      </c>
      <c r="B185" s="5" t="s">
        <v>19</v>
      </c>
      <c r="C185" s="5" t="s">
        <v>97</v>
      </c>
      <c r="D185" s="5" t="s">
        <v>108</v>
      </c>
      <c r="E185" s="96">
        <v>-58.076000000000001</v>
      </c>
      <c r="F185" s="96">
        <v>34.349600000000002</v>
      </c>
      <c r="G185" s="96">
        <v>15.4328</v>
      </c>
      <c r="H185" s="96">
        <v>16.255040000000001</v>
      </c>
      <c r="I185" s="96">
        <v>68.940560000000005</v>
      </c>
      <c r="J185" s="96">
        <v>38.496640000000006</v>
      </c>
      <c r="K185" s="29">
        <f>VLOOKUP(B185,'Caratteristiche Maschi'!$A$4:$C$27,2,)</f>
        <v>0.6</v>
      </c>
      <c r="L185" s="30">
        <f>VLOOKUP(B185,'Caratteristiche Maschi'!$A$4:$C$27,3,)</f>
        <v>3.72</v>
      </c>
      <c r="M185" s="22">
        <f>IF((E185/(K185*L185))&lt;=0,(IF(ABS((E185/(K185*L185)))&gt;'Caratteristiche Materiale'!$N$4*0.85,0,(E185/(K185*L185)))),0)</f>
        <v>-26.019713261648743</v>
      </c>
      <c r="N185" s="22">
        <f>((MAXA(K185:L185)^2*MINA(K185:L185))*ABS(M185)/2)*(1-ABS(M185)/(0.85*'Caratteristiche Materiale'!$N$4))</f>
        <v>102.35275197310925</v>
      </c>
      <c r="O185" s="17" t="str">
        <f t="shared" si="30"/>
        <v>verificato</v>
      </c>
      <c r="P185" s="20">
        <f>ABS(M185)/(0.85*'Caratteristiche Materiale'!$N$4)</f>
        <v>5.2476732628535278E-2</v>
      </c>
      <c r="Q185" s="21">
        <f t="shared" si="26"/>
        <v>0.14916877548350549</v>
      </c>
      <c r="R185" s="22">
        <f>0.85*'Caratteristiche Materiale'!$N$4*MAX!P185*(MINA(MAX!K185:L185))^2*MAXA(MAX!K185:L185)*(0.5-MAX!P185/2)</f>
        <v>16.508508382759555</v>
      </c>
      <c r="S185" s="17" t="str">
        <f t="shared" si="31"/>
        <v>NON VERIFICATO</v>
      </c>
      <c r="T185" s="16">
        <f t="shared" si="27"/>
        <v>15.389605734767025</v>
      </c>
      <c r="U185" s="22">
        <f t="shared" si="28"/>
        <v>6.9143369175627232</v>
      </c>
      <c r="V185" s="36">
        <f>'Caratteristiche Materiale'!$N$5*(1+ABS(MAX!M185)/(1.5*'Caratteristiche Materiale'!$N$5))^0.5</f>
        <v>17.472299861358863</v>
      </c>
      <c r="W185" s="36">
        <f t="shared" si="29"/>
        <v>38.998173290552984</v>
      </c>
      <c r="X185" s="17" t="str">
        <f t="shared" si="32"/>
        <v>verificato</v>
      </c>
    </row>
    <row r="186" spans="1:24" ht="15.75" x14ac:dyDescent="0.25">
      <c r="A186" s="5" t="s">
        <v>111</v>
      </c>
      <c r="B186" s="5" t="s">
        <v>19</v>
      </c>
      <c r="C186" s="5" t="s">
        <v>98</v>
      </c>
      <c r="D186" s="5" t="s">
        <v>108</v>
      </c>
      <c r="E186" s="96">
        <v>-58.076000000000001</v>
      </c>
      <c r="F186" s="96">
        <v>34.349600000000002</v>
      </c>
      <c r="G186" s="96">
        <v>15.4328</v>
      </c>
      <c r="H186" s="96">
        <v>16.255040000000001</v>
      </c>
      <c r="I186" s="96">
        <v>68.940560000000005</v>
      </c>
      <c r="J186" s="96">
        <v>38.496640000000006</v>
      </c>
      <c r="K186" s="29">
        <f>VLOOKUP(B186,'Caratteristiche Maschi'!$A$4:$C$27,2,)</f>
        <v>0.6</v>
      </c>
      <c r="L186" s="30">
        <f>VLOOKUP(B186,'Caratteristiche Maschi'!$A$4:$C$27,3,)</f>
        <v>3.72</v>
      </c>
      <c r="M186" s="22">
        <f>IF((E186/(K186*L186))&lt;=0,(IF(ABS((E186/(K186*L186)))&gt;'Caratteristiche Materiale'!$N$4*0.85,0,(E186/(K186*L186)))),0)</f>
        <v>-26.019713261648743</v>
      </c>
      <c r="N186" s="22">
        <f>((MAXA(K186:L186)^2*MINA(K186:L186))*ABS(M186)/2)*(1-ABS(M186)/(0.85*'Caratteristiche Materiale'!$N$4))</f>
        <v>102.35275197310925</v>
      </c>
      <c r="O186" s="17" t="str">
        <f t="shared" si="30"/>
        <v>verificato</v>
      </c>
      <c r="P186" s="20">
        <f>ABS(M186)/(0.85*'Caratteristiche Materiale'!$N$4)</f>
        <v>5.2476732628535278E-2</v>
      </c>
      <c r="Q186" s="21">
        <f t="shared" si="26"/>
        <v>0.14916877548350549</v>
      </c>
      <c r="R186" s="22">
        <f>0.85*'Caratteristiche Materiale'!$N$4*MAX!P186*(MINA(MAX!K186:L186))^2*MAXA(MAX!K186:L186)*(0.5-MAX!P186/2)</f>
        <v>16.508508382759555</v>
      </c>
      <c r="S186" s="17" t="str">
        <f t="shared" si="31"/>
        <v>NON VERIFICATO</v>
      </c>
      <c r="T186" s="16">
        <f t="shared" si="27"/>
        <v>15.389605734767025</v>
      </c>
      <c r="U186" s="22">
        <f t="shared" si="28"/>
        <v>6.9143369175627232</v>
      </c>
      <c r="V186" s="36">
        <f>'Caratteristiche Materiale'!$N$5*(1+ABS(MAX!M186)/(1.5*'Caratteristiche Materiale'!$N$5))^0.5</f>
        <v>17.472299861358863</v>
      </c>
      <c r="W186" s="36">
        <f t="shared" si="29"/>
        <v>38.998173290552984</v>
      </c>
      <c r="X186" s="17" t="str">
        <f t="shared" si="32"/>
        <v>verificato</v>
      </c>
    </row>
    <row r="187" spans="1:24" ht="15.75" x14ac:dyDescent="0.25">
      <c r="A187" s="5" t="s">
        <v>111</v>
      </c>
      <c r="B187" s="5" t="s">
        <v>19</v>
      </c>
      <c r="C187" s="5" t="s">
        <v>99</v>
      </c>
      <c r="D187" s="5" t="s">
        <v>108</v>
      </c>
      <c r="E187" s="96">
        <v>-58.076000000000001</v>
      </c>
      <c r="F187" s="96">
        <v>34.349600000000002</v>
      </c>
      <c r="G187" s="96">
        <v>15.4328</v>
      </c>
      <c r="H187" s="96">
        <v>16.255040000000001</v>
      </c>
      <c r="I187" s="96">
        <v>68.940560000000005</v>
      </c>
      <c r="J187" s="96">
        <v>38.496640000000006</v>
      </c>
      <c r="K187" s="29">
        <f>VLOOKUP(B187,'Caratteristiche Maschi'!$A$4:$C$27,2,)</f>
        <v>0.6</v>
      </c>
      <c r="L187" s="30">
        <f>VLOOKUP(B187,'Caratteristiche Maschi'!$A$4:$C$27,3,)</f>
        <v>3.72</v>
      </c>
      <c r="M187" s="22">
        <f>IF((E187/(K187*L187))&lt;=0,(IF(ABS((E187/(K187*L187)))&gt;'Caratteristiche Materiale'!$N$4*0.85,0,(E187/(K187*L187)))),0)</f>
        <v>-26.019713261648743</v>
      </c>
      <c r="N187" s="22">
        <f>((MAXA(K187:L187)^2*MINA(K187:L187))*ABS(M187)/2)*(1-ABS(M187)/(0.85*'Caratteristiche Materiale'!$N$4))</f>
        <v>102.35275197310925</v>
      </c>
      <c r="O187" s="17" t="str">
        <f t="shared" si="30"/>
        <v>verificato</v>
      </c>
      <c r="P187" s="20">
        <f>ABS(M187)/(0.85*'Caratteristiche Materiale'!$N$4)</f>
        <v>5.2476732628535278E-2</v>
      </c>
      <c r="Q187" s="21">
        <f t="shared" si="26"/>
        <v>0.14916877548350549</v>
      </c>
      <c r="R187" s="22">
        <f>0.85*'Caratteristiche Materiale'!$N$4*MAX!P187*(MINA(MAX!K187:L187))^2*MAXA(MAX!K187:L187)*(0.5-MAX!P187/2)</f>
        <v>16.508508382759555</v>
      </c>
      <c r="S187" s="17" t="str">
        <f t="shared" si="31"/>
        <v>NON VERIFICATO</v>
      </c>
      <c r="T187" s="16">
        <f t="shared" si="27"/>
        <v>15.389605734767025</v>
      </c>
      <c r="U187" s="22">
        <f t="shared" si="28"/>
        <v>6.9143369175627232</v>
      </c>
      <c r="V187" s="36">
        <f>'Caratteristiche Materiale'!$N$5*(1+ABS(MAX!M187)/(1.5*'Caratteristiche Materiale'!$N$5))^0.5</f>
        <v>17.472299861358863</v>
      </c>
      <c r="W187" s="36">
        <f t="shared" si="29"/>
        <v>38.998173290552984</v>
      </c>
      <c r="X187" s="17" t="str">
        <f t="shared" si="32"/>
        <v>verificato</v>
      </c>
    </row>
    <row r="188" spans="1:24" ht="15.75" x14ac:dyDescent="0.25">
      <c r="A188" s="5" t="s">
        <v>111</v>
      </c>
      <c r="B188" s="5" t="s">
        <v>20</v>
      </c>
      <c r="C188" s="5" t="s">
        <v>92</v>
      </c>
      <c r="D188" s="5" t="s">
        <v>108</v>
      </c>
      <c r="E188" s="96">
        <v>-5.5552000000000001</v>
      </c>
      <c r="F188" s="96">
        <v>25.051200000000001</v>
      </c>
      <c r="G188" s="96">
        <v>4.1696</v>
      </c>
      <c r="H188" s="96">
        <v>5.1014400000000002</v>
      </c>
      <c r="I188" s="96">
        <v>1.10816</v>
      </c>
      <c r="J188" s="96">
        <v>11.358000000000001</v>
      </c>
      <c r="K188" s="29">
        <f>VLOOKUP(B188,'Caratteristiche Maschi'!$A$4:$C$27,2,)</f>
        <v>0.6</v>
      </c>
      <c r="L188" s="30">
        <f>VLOOKUP(B188,'Caratteristiche Maschi'!$A$4:$C$27,3,)</f>
        <v>1.26</v>
      </c>
      <c r="M188" s="22">
        <f>IF((E188/(K188*L188))&lt;=0,(IF(ABS((E188/(K188*L188)))&gt;'Caratteristiche Materiale'!$N$4*0.85,0,(E188/(K188*L188)))),0)</f>
        <v>-7.3481481481481481</v>
      </c>
      <c r="N188" s="22">
        <f>((MAXA(K188:L188)^2*MINA(K188:L188))*ABS(M188)/2)*(1-ABS(M188)/(0.85*'Caratteristiche Materiale'!$N$4))</f>
        <v>3.4479100385882355</v>
      </c>
      <c r="O188" s="17" t="str">
        <f t="shared" si="30"/>
        <v>NON VERIFICATO</v>
      </c>
      <c r="P188" s="20">
        <f>ABS(M188)/(0.85*'Caratteristiche Materiale'!$N$4)</f>
        <v>1.4819794584500466E-2</v>
      </c>
      <c r="Q188" s="21">
        <f t="shared" si="26"/>
        <v>4.3800504818921032E-2</v>
      </c>
      <c r="R188" s="22">
        <f>0.85*'Caratteristiche Materiale'!$N$4*MAX!P188*(MINA(MAX!K188:L188))^2*MAXA(MAX!K188:L188)*(0.5-MAX!P188/2)</f>
        <v>1.6418619231372549</v>
      </c>
      <c r="S188" s="17" t="str">
        <f t="shared" si="31"/>
        <v>verificato</v>
      </c>
      <c r="T188" s="16">
        <f t="shared" si="27"/>
        <v>33.13650793650794</v>
      </c>
      <c r="U188" s="22">
        <f t="shared" si="28"/>
        <v>5.515343915343915</v>
      </c>
      <c r="V188" s="36">
        <f>'Caratteristiche Materiale'!$N$5*(1+ABS(MAX!M188)/(1.5*'Caratteristiche Materiale'!$N$5))^0.5</f>
        <v>13.054925122682542</v>
      </c>
      <c r="W188" s="36">
        <f t="shared" si="29"/>
        <v>9.8695233927480022</v>
      </c>
      <c r="X188" s="17" t="str">
        <f t="shared" si="32"/>
        <v>NON VERIFICATO</v>
      </c>
    </row>
    <row r="189" spans="1:24" ht="15.75" x14ac:dyDescent="0.25">
      <c r="A189" s="5" t="s">
        <v>111</v>
      </c>
      <c r="B189" s="5" t="s">
        <v>20</v>
      </c>
      <c r="C189" s="5" t="s">
        <v>93</v>
      </c>
      <c r="D189" s="5" t="s">
        <v>108</v>
      </c>
      <c r="E189" s="96">
        <v>4.5792000000000002</v>
      </c>
      <c r="F189" s="96">
        <v>19.075200000000002</v>
      </c>
      <c r="G189" s="96">
        <v>3.7896000000000001</v>
      </c>
      <c r="H189" s="96">
        <v>2.9685600000000001</v>
      </c>
      <c r="I189" s="96">
        <v>1.9277600000000001</v>
      </c>
      <c r="J189" s="96">
        <v>9.3564800000000012</v>
      </c>
      <c r="K189" s="29">
        <f>VLOOKUP(B189,'Caratteristiche Maschi'!$A$4:$C$27,2,)</f>
        <v>0.6</v>
      </c>
      <c r="L189" s="30">
        <f>VLOOKUP(B189,'Caratteristiche Maschi'!$A$4:$C$27,3,)</f>
        <v>1.26</v>
      </c>
      <c r="M189" s="22">
        <f>IF((E189/(K189*L189))&lt;=0,(IF(ABS((E189/(K189*L189)))&gt;'Caratteristiche Materiale'!$N$4*0.85,0,(E189/(K189*L189)))),0)</f>
        <v>0</v>
      </c>
      <c r="N189" s="22">
        <f>((MAXA(K189:L189)^2*MINA(K189:L189))*ABS(M189)/2)*(1-ABS(M189)/(0.85*'Caratteristiche Materiale'!$N$4))</f>
        <v>0</v>
      </c>
      <c r="O189" s="17" t="str">
        <f t="shared" si="30"/>
        <v>NON VERIFICATO</v>
      </c>
      <c r="P189" s="20">
        <f>ABS(M189)/(0.85*'Caratteristiche Materiale'!$N$4)</f>
        <v>0</v>
      </c>
      <c r="Q189" s="21">
        <f t="shared" si="26"/>
        <v>0</v>
      </c>
      <c r="R189" s="22">
        <f>0.85*'Caratteristiche Materiale'!$N$4*MAX!P189*(MINA(MAX!K189:L189))^2*MAXA(MAX!K189:L189)*(0.5-MAX!P189/2)</f>
        <v>0</v>
      </c>
      <c r="S189" s="17" t="str">
        <f t="shared" si="31"/>
        <v>NON VERIFICATO</v>
      </c>
      <c r="T189" s="16">
        <f t="shared" si="27"/>
        <v>25.231746031746034</v>
      </c>
      <c r="U189" s="22">
        <f t="shared" si="28"/>
        <v>5.0126984126984127</v>
      </c>
      <c r="V189" s="36">
        <f>'Caratteristiche Materiale'!$N$5*(1+ABS(MAX!M189)/(1.5*'Caratteristiche Materiale'!$N$5))^0.5</f>
        <v>10.833333333333336</v>
      </c>
      <c r="W189" s="36">
        <f t="shared" si="29"/>
        <v>8.1900000000000013</v>
      </c>
      <c r="X189" s="17" t="str">
        <f t="shared" si="32"/>
        <v>NON VERIFICATO</v>
      </c>
    </row>
    <row r="190" spans="1:24" ht="15.75" x14ac:dyDescent="0.25">
      <c r="A190" s="5" t="s">
        <v>111</v>
      </c>
      <c r="B190" s="5" t="s">
        <v>20</v>
      </c>
      <c r="C190" s="5" t="s">
        <v>94</v>
      </c>
      <c r="D190" s="5" t="s">
        <v>108</v>
      </c>
      <c r="E190" s="96">
        <v>-5.5552000000000001</v>
      </c>
      <c r="F190" s="96">
        <v>25.051200000000001</v>
      </c>
      <c r="G190" s="96">
        <v>4.1696</v>
      </c>
      <c r="H190" s="96">
        <v>5.1014400000000002</v>
      </c>
      <c r="I190" s="96">
        <v>1.10816</v>
      </c>
      <c r="J190" s="96">
        <v>11.358000000000001</v>
      </c>
      <c r="K190" s="29">
        <f>VLOOKUP(B190,'Caratteristiche Maschi'!$A$4:$C$27,2,)</f>
        <v>0.6</v>
      </c>
      <c r="L190" s="30">
        <f>VLOOKUP(B190,'Caratteristiche Maschi'!$A$4:$C$27,3,)</f>
        <v>1.26</v>
      </c>
      <c r="M190" s="22">
        <f>IF((E190/(K190*L190))&lt;=0,(IF(ABS((E190/(K190*L190)))&gt;'Caratteristiche Materiale'!$N$4*0.85,0,(E190/(K190*L190)))),0)</f>
        <v>-7.3481481481481481</v>
      </c>
      <c r="N190" s="22">
        <f>((MAXA(K190:L190)^2*MINA(K190:L190))*ABS(M190)/2)*(1-ABS(M190)/(0.85*'Caratteristiche Materiale'!$N$4))</f>
        <v>3.4479100385882355</v>
      </c>
      <c r="O190" s="17" t="str">
        <f t="shared" si="30"/>
        <v>NON VERIFICATO</v>
      </c>
      <c r="P190" s="20">
        <f>ABS(M190)/(0.85*'Caratteristiche Materiale'!$N$4)</f>
        <v>1.4819794584500466E-2</v>
      </c>
      <c r="Q190" s="21">
        <f t="shared" si="26"/>
        <v>4.3800504818921032E-2</v>
      </c>
      <c r="R190" s="22">
        <f>0.85*'Caratteristiche Materiale'!$N$4*MAX!P190*(MINA(MAX!K190:L190))^2*MAXA(MAX!K190:L190)*(0.5-MAX!P190/2)</f>
        <v>1.6418619231372549</v>
      </c>
      <c r="S190" s="17" t="str">
        <f t="shared" si="31"/>
        <v>verificato</v>
      </c>
      <c r="T190" s="16">
        <f t="shared" si="27"/>
        <v>33.13650793650794</v>
      </c>
      <c r="U190" s="22">
        <f t="shared" si="28"/>
        <v>5.515343915343915</v>
      </c>
      <c r="V190" s="36">
        <f>'Caratteristiche Materiale'!$N$5*(1+ABS(MAX!M190)/(1.5*'Caratteristiche Materiale'!$N$5))^0.5</f>
        <v>13.054925122682542</v>
      </c>
      <c r="W190" s="36">
        <f t="shared" si="29"/>
        <v>9.8695233927480022</v>
      </c>
      <c r="X190" s="17" t="str">
        <f t="shared" si="32"/>
        <v>NON VERIFICATO</v>
      </c>
    </row>
    <row r="191" spans="1:24" ht="15.75" x14ac:dyDescent="0.25">
      <c r="A191" s="5" t="s">
        <v>111</v>
      </c>
      <c r="B191" s="5" t="s">
        <v>20</v>
      </c>
      <c r="C191" s="5" t="s">
        <v>95</v>
      </c>
      <c r="D191" s="5" t="s">
        <v>108</v>
      </c>
      <c r="E191" s="96">
        <v>-5.5552000000000001</v>
      </c>
      <c r="F191" s="96">
        <v>25.051200000000001</v>
      </c>
      <c r="G191" s="96">
        <v>4.1696</v>
      </c>
      <c r="H191" s="96">
        <v>5.1014400000000002</v>
      </c>
      <c r="I191" s="96">
        <v>1.10816</v>
      </c>
      <c r="J191" s="96">
        <v>11.358000000000001</v>
      </c>
      <c r="K191" s="29">
        <f>VLOOKUP(B191,'Caratteristiche Maschi'!$A$4:$C$27,2,)</f>
        <v>0.6</v>
      </c>
      <c r="L191" s="30">
        <f>VLOOKUP(B191,'Caratteristiche Maschi'!$A$4:$C$27,3,)</f>
        <v>1.26</v>
      </c>
      <c r="M191" s="22">
        <f>IF((E191/(K191*L191))&lt;=0,(IF(ABS((E191/(K191*L191)))&gt;'Caratteristiche Materiale'!$N$4*0.85,0,(E191/(K191*L191)))),0)</f>
        <v>-7.3481481481481481</v>
      </c>
      <c r="N191" s="22">
        <f>((MAXA(K191:L191)^2*MINA(K191:L191))*ABS(M191)/2)*(1-ABS(M191)/(0.85*'Caratteristiche Materiale'!$N$4))</f>
        <v>3.4479100385882355</v>
      </c>
      <c r="O191" s="17" t="str">
        <f t="shared" si="30"/>
        <v>NON VERIFICATO</v>
      </c>
      <c r="P191" s="20">
        <f>ABS(M191)/(0.85*'Caratteristiche Materiale'!$N$4)</f>
        <v>1.4819794584500466E-2</v>
      </c>
      <c r="Q191" s="21">
        <f t="shared" si="26"/>
        <v>4.3800504818921032E-2</v>
      </c>
      <c r="R191" s="22">
        <f>0.85*'Caratteristiche Materiale'!$N$4*MAX!P191*(MINA(MAX!K191:L191))^2*MAXA(MAX!K191:L191)*(0.5-MAX!P191/2)</f>
        <v>1.6418619231372549</v>
      </c>
      <c r="S191" s="17" t="str">
        <f t="shared" si="31"/>
        <v>verificato</v>
      </c>
      <c r="T191" s="16">
        <f t="shared" si="27"/>
        <v>33.13650793650794</v>
      </c>
      <c r="U191" s="22">
        <f t="shared" si="28"/>
        <v>5.515343915343915</v>
      </c>
      <c r="V191" s="36">
        <f>'Caratteristiche Materiale'!$N$5*(1+ABS(MAX!M191)/(1.5*'Caratteristiche Materiale'!$N$5))^0.5</f>
        <v>13.054925122682542</v>
      </c>
      <c r="W191" s="36">
        <f t="shared" si="29"/>
        <v>9.8695233927480022</v>
      </c>
      <c r="X191" s="17" t="str">
        <f t="shared" si="32"/>
        <v>NON VERIFICATO</v>
      </c>
    </row>
    <row r="192" spans="1:24" ht="15.75" x14ac:dyDescent="0.25">
      <c r="A192" s="5" t="s">
        <v>111</v>
      </c>
      <c r="B192" s="5" t="s">
        <v>20</v>
      </c>
      <c r="C192" s="5" t="s">
        <v>96</v>
      </c>
      <c r="D192" s="5" t="s">
        <v>108</v>
      </c>
      <c r="E192" s="96">
        <v>-5.5552000000000001</v>
      </c>
      <c r="F192" s="96">
        <v>25.051200000000001</v>
      </c>
      <c r="G192" s="96">
        <v>4.1696</v>
      </c>
      <c r="H192" s="96">
        <v>5.1014400000000002</v>
      </c>
      <c r="I192" s="96">
        <v>1.10816</v>
      </c>
      <c r="J192" s="96">
        <v>11.358000000000001</v>
      </c>
      <c r="K192" s="29">
        <f>VLOOKUP(B192,'Caratteristiche Maschi'!$A$4:$C$27,2,)</f>
        <v>0.6</v>
      </c>
      <c r="L192" s="30">
        <f>VLOOKUP(B192,'Caratteristiche Maschi'!$A$4:$C$27,3,)</f>
        <v>1.26</v>
      </c>
      <c r="M192" s="22">
        <f>IF((E192/(K192*L192))&lt;=0,(IF(ABS((E192/(K192*L192)))&gt;'Caratteristiche Materiale'!$N$4*0.85,0,(E192/(K192*L192)))),0)</f>
        <v>-7.3481481481481481</v>
      </c>
      <c r="N192" s="22">
        <f>((MAXA(K192:L192)^2*MINA(K192:L192))*ABS(M192)/2)*(1-ABS(M192)/(0.85*'Caratteristiche Materiale'!$N$4))</f>
        <v>3.4479100385882355</v>
      </c>
      <c r="O192" s="17" t="str">
        <f t="shared" si="30"/>
        <v>NON VERIFICATO</v>
      </c>
      <c r="P192" s="20">
        <f>ABS(M192)/(0.85*'Caratteristiche Materiale'!$N$4)</f>
        <v>1.4819794584500466E-2</v>
      </c>
      <c r="Q192" s="21">
        <f t="shared" si="26"/>
        <v>4.3800504818921032E-2</v>
      </c>
      <c r="R192" s="22">
        <f>0.85*'Caratteristiche Materiale'!$N$4*MAX!P192*(MINA(MAX!K192:L192))^2*MAXA(MAX!K192:L192)*(0.5-MAX!P192/2)</f>
        <v>1.6418619231372549</v>
      </c>
      <c r="S192" s="17" t="str">
        <f t="shared" si="31"/>
        <v>verificato</v>
      </c>
      <c r="T192" s="16">
        <f t="shared" si="27"/>
        <v>33.13650793650794</v>
      </c>
      <c r="U192" s="22">
        <f t="shared" si="28"/>
        <v>5.515343915343915</v>
      </c>
      <c r="V192" s="36">
        <f>'Caratteristiche Materiale'!$N$5*(1+ABS(MAX!M192)/(1.5*'Caratteristiche Materiale'!$N$5))^0.5</f>
        <v>13.054925122682542</v>
      </c>
      <c r="W192" s="36">
        <f t="shared" si="29"/>
        <v>9.8695233927480022</v>
      </c>
      <c r="X192" s="17" t="str">
        <f t="shared" si="32"/>
        <v>NON VERIFICATO</v>
      </c>
    </row>
    <row r="193" spans="1:24" ht="15.75" x14ac:dyDescent="0.25">
      <c r="A193" s="5" t="s">
        <v>111</v>
      </c>
      <c r="B193" s="5" t="s">
        <v>20</v>
      </c>
      <c r="C193" s="5" t="s">
        <v>97</v>
      </c>
      <c r="D193" s="5" t="s">
        <v>108</v>
      </c>
      <c r="E193" s="96">
        <v>4.5792000000000002</v>
      </c>
      <c r="F193" s="96">
        <v>19.075200000000002</v>
      </c>
      <c r="G193" s="96">
        <v>3.7896000000000001</v>
      </c>
      <c r="H193" s="96">
        <v>2.9685600000000001</v>
      </c>
      <c r="I193" s="96">
        <v>1.9277600000000001</v>
      </c>
      <c r="J193" s="96">
        <v>9.3564800000000012</v>
      </c>
      <c r="K193" s="29">
        <f>VLOOKUP(B193,'Caratteristiche Maschi'!$A$4:$C$27,2,)</f>
        <v>0.6</v>
      </c>
      <c r="L193" s="30">
        <f>VLOOKUP(B193,'Caratteristiche Maschi'!$A$4:$C$27,3,)</f>
        <v>1.26</v>
      </c>
      <c r="M193" s="22">
        <f>IF((E193/(K193*L193))&lt;=0,(IF(ABS((E193/(K193*L193)))&gt;'Caratteristiche Materiale'!$N$4*0.85,0,(E193/(K193*L193)))),0)</f>
        <v>0</v>
      </c>
      <c r="N193" s="22">
        <f>((MAXA(K193:L193)^2*MINA(K193:L193))*ABS(M193)/2)*(1-ABS(M193)/(0.85*'Caratteristiche Materiale'!$N$4))</f>
        <v>0</v>
      </c>
      <c r="O193" s="17" t="str">
        <f t="shared" si="30"/>
        <v>NON VERIFICATO</v>
      </c>
      <c r="P193" s="20">
        <f>ABS(M193)/(0.85*'Caratteristiche Materiale'!$N$4)</f>
        <v>0</v>
      </c>
      <c r="Q193" s="21">
        <f t="shared" si="26"/>
        <v>0</v>
      </c>
      <c r="R193" s="22">
        <f>0.85*'Caratteristiche Materiale'!$N$4*MAX!P193*(MINA(MAX!K193:L193))^2*MAXA(MAX!K193:L193)*(0.5-MAX!P193/2)</f>
        <v>0</v>
      </c>
      <c r="S193" s="17" t="str">
        <f t="shared" si="31"/>
        <v>NON VERIFICATO</v>
      </c>
      <c r="T193" s="16">
        <f t="shared" si="27"/>
        <v>25.231746031746034</v>
      </c>
      <c r="U193" s="22">
        <f t="shared" si="28"/>
        <v>5.0126984126984127</v>
      </c>
      <c r="V193" s="36">
        <f>'Caratteristiche Materiale'!$N$5*(1+ABS(MAX!M193)/(1.5*'Caratteristiche Materiale'!$N$5))^0.5</f>
        <v>10.833333333333336</v>
      </c>
      <c r="W193" s="36">
        <f t="shared" si="29"/>
        <v>8.1900000000000013</v>
      </c>
      <c r="X193" s="17" t="str">
        <f t="shared" si="32"/>
        <v>NON VERIFICATO</v>
      </c>
    </row>
    <row r="194" spans="1:24" ht="15.75" x14ac:dyDescent="0.25">
      <c r="A194" s="5" t="s">
        <v>111</v>
      </c>
      <c r="B194" s="5" t="s">
        <v>20</v>
      </c>
      <c r="C194" s="5" t="s">
        <v>98</v>
      </c>
      <c r="D194" s="5" t="s">
        <v>108</v>
      </c>
      <c r="E194" s="96">
        <v>4.5792000000000002</v>
      </c>
      <c r="F194" s="96">
        <v>19.075200000000002</v>
      </c>
      <c r="G194" s="96">
        <v>3.7896000000000001</v>
      </c>
      <c r="H194" s="96">
        <v>2.9685600000000001</v>
      </c>
      <c r="I194" s="96">
        <v>1.9277600000000001</v>
      </c>
      <c r="J194" s="96">
        <v>9.3564800000000012</v>
      </c>
      <c r="K194" s="29">
        <f>VLOOKUP(B194,'Caratteristiche Maschi'!$A$4:$C$27,2,)</f>
        <v>0.6</v>
      </c>
      <c r="L194" s="30">
        <f>VLOOKUP(B194,'Caratteristiche Maschi'!$A$4:$C$27,3,)</f>
        <v>1.26</v>
      </c>
      <c r="M194" s="22">
        <f>IF((E194/(K194*L194))&lt;=0,(IF(ABS((E194/(K194*L194)))&gt;'Caratteristiche Materiale'!$N$4*0.85,0,(E194/(K194*L194)))),0)</f>
        <v>0</v>
      </c>
      <c r="N194" s="22">
        <f>((MAXA(K194:L194)^2*MINA(K194:L194))*ABS(M194)/2)*(1-ABS(M194)/(0.85*'Caratteristiche Materiale'!$N$4))</f>
        <v>0</v>
      </c>
      <c r="O194" s="17" t="str">
        <f t="shared" si="30"/>
        <v>NON VERIFICATO</v>
      </c>
      <c r="P194" s="20">
        <f>ABS(M194)/(0.85*'Caratteristiche Materiale'!$N$4)</f>
        <v>0</v>
      </c>
      <c r="Q194" s="21">
        <f t="shared" si="26"/>
        <v>0</v>
      </c>
      <c r="R194" s="22">
        <f>0.85*'Caratteristiche Materiale'!$N$4*MAX!P194*(MINA(MAX!K194:L194))^2*MAXA(MAX!K194:L194)*(0.5-MAX!P194/2)</f>
        <v>0</v>
      </c>
      <c r="S194" s="17" t="str">
        <f t="shared" si="31"/>
        <v>NON VERIFICATO</v>
      </c>
      <c r="T194" s="16">
        <f t="shared" si="27"/>
        <v>25.231746031746034</v>
      </c>
      <c r="U194" s="22">
        <f t="shared" si="28"/>
        <v>5.0126984126984127</v>
      </c>
      <c r="V194" s="36">
        <f>'Caratteristiche Materiale'!$N$5*(1+ABS(MAX!M194)/(1.5*'Caratteristiche Materiale'!$N$5))^0.5</f>
        <v>10.833333333333336</v>
      </c>
      <c r="W194" s="36">
        <f t="shared" si="29"/>
        <v>8.1900000000000013</v>
      </c>
      <c r="X194" s="17" t="str">
        <f t="shared" si="32"/>
        <v>NON VERIFICATO</v>
      </c>
    </row>
    <row r="195" spans="1:24" ht="15.75" x14ac:dyDescent="0.25">
      <c r="A195" s="5" t="s">
        <v>111</v>
      </c>
      <c r="B195" s="5" t="s">
        <v>20</v>
      </c>
      <c r="C195" s="5" t="s">
        <v>99</v>
      </c>
      <c r="D195" s="5" t="s">
        <v>108</v>
      </c>
      <c r="E195" s="96">
        <v>4.5792000000000002</v>
      </c>
      <c r="F195" s="96">
        <v>19.075200000000002</v>
      </c>
      <c r="G195" s="96">
        <v>3.7896000000000001</v>
      </c>
      <c r="H195" s="96">
        <v>2.9685600000000001</v>
      </c>
      <c r="I195" s="96">
        <v>1.9277600000000001</v>
      </c>
      <c r="J195" s="96">
        <v>9.3564800000000012</v>
      </c>
      <c r="K195" s="29">
        <f>VLOOKUP(B195,'Caratteristiche Maschi'!$A$4:$C$27,2,)</f>
        <v>0.6</v>
      </c>
      <c r="L195" s="30">
        <f>VLOOKUP(B195,'Caratteristiche Maschi'!$A$4:$C$27,3,)</f>
        <v>1.26</v>
      </c>
      <c r="M195" s="22">
        <f>IF((E195/(K195*L195))&lt;=0,(IF(ABS((E195/(K195*L195)))&gt;'Caratteristiche Materiale'!$N$4*0.85,0,(E195/(K195*L195)))),0)</f>
        <v>0</v>
      </c>
      <c r="N195" s="22">
        <f>((MAXA(K195:L195)^2*MINA(K195:L195))*ABS(M195)/2)*(1-ABS(M195)/(0.85*'Caratteristiche Materiale'!$N$4))</f>
        <v>0</v>
      </c>
      <c r="O195" s="17" t="str">
        <f t="shared" si="30"/>
        <v>NON VERIFICATO</v>
      </c>
      <c r="P195" s="20">
        <f>ABS(M195)/(0.85*'Caratteristiche Materiale'!$N$4)</f>
        <v>0</v>
      </c>
      <c r="Q195" s="21">
        <f t="shared" si="26"/>
        <v>0</v>
      </c>
      <c r="R195" s="22">
        <f>0.85*'Caratteristiche Materiale'!$N$4*MAX!P195*(MINA(MAX!K195:L195))^2*MAXA(MAX!K195:L195)*(0.5-MAX!P195/2)</f>
        <v>0</v>
      </c>
      <c r="S195" s="17" t="str">
        <f t="shared" si="31"/>
        <v>NON VERIFICATO</v>
      </c>
      <c r="T195" s="16">
        <f t="shared" si="27"/>
        <v>25.231746031746034</v>
      </c>
      <c r="U195" s="22">
        <f t="shared" si="28"/>
        <v>5.0126984126984127</v>
      </c>
      <c r="V195" s="36">
        <f>'Caratteristiche Materiale'!$N$5*(1+ABS(MAX!M195)/(1.5*'Caratteristiche Materiale'!$N$5))^0.5</f>
        <v>10.833333333333336</v>
      </c>
      <c r="W195" s="36">
        <f t="shared" si="29"/>
        <v>8.1900000000000013</v>
      </c>
      <c r="X195" s="17" t="str">
        <f t="shared" si="32"/>
        <v>NON VERIFICATO</v>
      </c>
    </row>
  </sheetData>
  <mergeCells count="7">
    <mergeCell ref="C2:D2"/>
    <mergeCell ref="A1:C1"/>
    <mergeCell ref="T1:X1"/>
    <mergeCell ref="P1:S1"/>
    <mergeCell ref="M1:O1"/>
    <mergeCell ref="K1:L1"/>
    <mergeCell ref="E1:J1"/>
  </mergeCells>
  <conditionalFormatting sqref="O4:O5">
    <cfRule type="cellIs" dxfId="17" priority="21" operator="equal">
      <formula>"verificato"</formula>
    </cfRule>
  </conditionalFormatting>
  <conditionalFormatting sqref="M4">
    <cfRule type="cellIs" dxfId="16" priority="19" operator="equal">
      <formula>0</formula>
    </cfRule>
  </conditionalFormatting>
  <conditionalFormatting sqref="S4:S5">
    <cfRule type="cellIs" dxfId="15" priority="17" operator="equal">
      <formula>"VERIFICATO"</formula>
    </cfRule>
  </conditionalFormatting>
  <conditionalFormatting sqref="X4">
    <cfRule type="cellIs" dxfId="14" priority="15" operator="equal">
      <formula>"verificato"</formula>
    </cfRule>
  </conditionalFormatting>
  <conditionalFormatting sqref="X5">
    <cfRule type="cellIs" dxfId="13" priority="14" operator="equal">
      <formula>"verificato"</formula>
    </cfRule>
  </conditionalFormatting>
  <conditionalFormatting sqref="O6:O195">
    <cfRule type="cellIs" dxfId="12" priority="5" operator="equal">
      <formula>"verificato"</formula>
    </cfRule>
  </conditionalFormatting>
  <conditionalFormatting sqref="S6:S195">
    <cfRule type="cellIs" dxfId="11" priority="3" operator="equal">
      <formula>"VERIFICATO"</formula>
    </cfRule>
  </conditionalFormatting>
  <conditionalFormatting sqref="X6:X195">
    <cfRule type="cellIs" dxfId="10" priority="2" operator="equal">
      <formula>"verificato"</formula>
    </cfRule>
  </conditionalFormatting>
  <conditionalFormatting sqref="M5:M195">
    <cfRule type="cellIs" dxfId="9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0"/>
  <sheetViews>
    <sheetView showGridLines="0" workbookViewId="0">
      <pane ySplit="3" topLeftCell="A4" activePane="bottomLeft" state="frozen"/>
      <selection pane="bottomLeft" activeCell="E14" sqref="E14"/>
    </sheetView>
  </sheetViews>
  <sheetFormatPr defaultRowHeight="15" x14ac:dyDescent="0.25"/>
  <cols>
    <col min="13" max="15" width="9.140625" customWidth="1"/>
    <col min="16" max="16" width="10.85546875" customWidth="1"/>
    <col min="20" max="20" width="10.7109375" customWidth="1"/>
    <col min="22" max="22" width="20.7109375" customWidth="1"/>
    <col min="25" max="25" width="9.140625" style="77"/>
    <col min="26" max="26" width="9.7109375" bestFit="1" customWidth="1"/>
    <col min="27" max="27" width="13.7109375" customWidth="1"/>
    <col min="28" max="28" width="17.5703125" customWidth="1"/>
    <col min="29" max="29" width="10.7109375" customWidth="1"/>
    <col min="30" max="30" width="12.42578125" customWidth="1"/>
    <col min="31" max="31" width="20.7109375" customWidth="1"/>
    <col min="32" max="32" width="9.28515625" bestFit="1" customWidth="1"/>
    <col min="33" max="34" width="9.5703125" bestFit="1" customWidth="1"/>
    <col min="35" max="35" width="17.28515625" customWidth="1"/>
    <col min="36" max="36" width="17.140625" customWidth="1"/>
    <col min="37" max="37" width="25.7109375" customWidth="1"/>
  </cols>
  <sheetData>
    <row r="1" spans="1:45" x14ac:dyDescent="0.25">
      <c r="A1" s="125" t="s">
        <v>46</v>
      </c>
      <c r="B1" s="125"/>
      <c r="C1" s="127"/>
      <c r="D1" s="116" t="s">
        <v>53</v>
      </c>
      <c r="E1" s="118"/>
      <c r="F1" s="118"/>
      <c r="G1" s="118"/>
      <c r="H1" s="118"/>
      <c r="I1" s="117"/>
      <c r="J1" s="113" t="s">
        <v>45</v>
      </c>
      <c r="K1" s="114"/>
      <c r="L1" s="76" t="s">
        <v>85</v>
      </c>
      <c r="M1" s="67"/>
      <c r="N1" s="67"/>
      <c r="O1" s="43"/>
      <c r="P1" s="43"/>
      <c r="Q1" s="43"/>
      <c r="R1" s="43"/>
      <c r="S1" s="43"/>
      <c r="T1" s="44"/>
      <c r="U1" s="116" t="s">
        <v>77</v>
      </c>
      <c r="V1" s="118"/>
      <c r="W1" s="118"/>
      <c r="X1" s="116" t="s">
        <v>44</v>
      </c>
      <c r="Y1" s="118"/>
      <c r="Z1" s="118"/>
      <c r="AA1" s="118"/>
      <c r="AB1" s="117"/>
      <c r="AC1" s="116" t="s">
        <v>43</v>
      </c>
      <c r="AD1" s="118"/>
      <c r="AE1" s="118"/>
      <c r="AF1" s="116" t="s">
        <v>88</v>
      </c>
      <c r="AG1" s="118"/>
      <c r="AH1" s="118"/>
      <c r="AI1" s="118"/>
      <c r="AJ1" s="116" t="s">
        <v>42</v>
      </c>
      <c r="AK1" s="118"/>
    </row>
    <row r="2" spans="1:45" ht="18.75" x14ac:dyDescent="0.25">
      <c r="A2" s="23" t="s">
        <v>33</v>
      </c>
      <c r="B2" s="23" t="s">
        <v>37</v>
      </c>
      <c r="C2" s="87" t="s">
        <v>100</v>
      </c>
      <c r="D2" s="12" t="s">
        <v>0</v>
      </c>
      <c r="E2" s="3" t="s">
        <v>1</v>
      </c>
      <c r="F2" s="3" t="s">
        <v>2</v>
      </c>
      <c r="G2" s="3" t="s">
        <v>3</v>
      </c>
      <c r="H2" s="3" t="s">
        <v>34</v>
      </c>
      <c r="I2" s="13" t="s">
        <v>35</v>
      </c>
      <c r="J2" s="25" t="s">
        <v>26</v>
      </c>
      <c r="K2" s="50" t="s">
        <v>25</v>
      </c>
      <c r="L2" s="41" t="s">
        <v>83</v>
      </c>
      <c r="M2" s="71" t="s">
        <v>84</v>
      </c>
      <c r="N2" s="69" t="s">
        <v>66</v>
      </c>
      <c r="O2" s="52" t="s">
        <v>67</v>
      </c>
      <c r="P2" s="52" t="s">
        <v>68</v>
      </c>
      <c r="Q2" s="55" t="s">
        <v>69</v>
      </c>
      <c r="R2" s="55" t="s">
        <v>70</v>
      </c>
      <c r="S2" s="55" t="s">
        <v>71</v>
      </c>
      <c r="T2" s="56" t="s">
        <v>72</v>
      </c>
      <c r="U2" s="59" t="s">
        <v>76</v>
      </c>
      <c r="V2" s="62" t="s">
        <v>36</v>
      </c>
      <c r="W2" s="65" t="s">
        <v>78</v>
      </c>
      <c r="X2" s="41" t="s">
        <v>29</v>
      </c>
      <c r="Y2" s="69"/>
      <c r="Z2" s="69" t="s">
        <v>86</v>
      </c>
      <c r="AA2" s="18" t="s">
        <v>41</v>
      </c>
      <c r="AB2" s="13" t="s">
        <v>36</v>
      </c>
      <c r="AC2" s="71" t="s">
        <v>86</v>
      </c>
      <c r="AD2" s="18" t="s">
        <v>41</v>
      </c>
      <c r="AE2" s="13" t="s">
        <v>36</v>
      </c>
      <c r="AF2" s="71" t="s">
        <v>89</v>
      </c>
      <c r="AG2" s="71" t="s">
        <v>90</v>
      </c>
      <c r="AH2" s="71" t="s">
        <v>91</v>
      </c>
      <c r="AI2" s="13" t="s">
        <v>36</v>
      </c>
      <c r="AJ2" s="10" t="s">
        <v>51</v>
      </c>
      <c r="AK2" s="13" t="s">
        <v>36</v>
      </c>
    </row>
    <row r="3" spans="1:45" ht="18.75" x14ac:dyDescent="0.3">
      <c r="A3" s="24" t="s">
        <v>39</v>
      </c>
      <c r="B3" s="24" t="s">
        <v>39</v>
      </c>
      <c r="C3" s="70"/>
      <c r="D3" s="14" t="s">
        <v>31</v>
      </c>
      <c r="E3" s="4" t="s">
        <v>31</v>
      </c>
      <c r="F3" s="4" t="s">
        <v>31</v>
      </c>
      <c r="G3" s="4" t="s">
        <v>32</v>
      </c>
      <c r="H3" s="4" t="s">
        <v>32</v>
      </c>
      <c r="I3" s="15" t="s">
        <v>32</v>
      </c>
      <c r="J3" s="27" t="s">
        <v>5</v>
      </c>
      <c r="K3" s="51" t="s">
        <v>5</v>
      </c>
      <c r="L3" s="42" t="s">
        <v>39</v>
      </c>
      <c r="M3" s="72" t="s">
        <v>5</v>
      </c>
      <c r="N3" s="70" t="s">
        <v>39</v>
      </c>
      <c r="O3" s="24" t="s">
        <v>39</v>
      </c>
      <c r="P3" s="24" t="s">
        <v>39</v>
      </c>
      <c r="Q3" s="54" t="s">
        <v>30</v>
      </c>
      <c r="R3" s="54" t="s">
        <v>30</v>
      </c>
      <c r="S3" s="54" t="s">
        <v>30</v>
      </c>
      <c r="T3" s="57" t="s">
        <v>73</v>
      </c>
      <c r="U3" s="14" t="s">
        <v>31</v>
      </c>
      <c r="V3" s="24" t="s">
        <v>39</v>
      </c>
      <c r="W3" s="66" t="s">
        <v>31</v>
      </c>
      <c r="X3" s="42" t="s">
        <v>30</v>
      </c>
      <c r="Y3" s="70"/>
      <c r="Z3" s="70" t="s">
        <v>5</v>
      </c>
      <c r="AA3" s="11" t="s">
        <v>32</v>
      </c>
      <c r="AB3" s="15" t="s">
        <v>39</v>
      </c>
      <c r="AC3" s="72" t="s">
        <v>5</v>
      </c>
      <c r="AD3" s="11" t="s">
        <v>32</v>
      </c>
      <c r="AE3" s="15" t="s">
        <v>39</v>
      </c>
      <c r="AF3" s="72" t="s">
        <v>5</v>
      </c>
      <c r="AG3" s="72" t="s">
        <v>5</v>
      </c>
      <c r="AH3" s="72" t="s">
        <v>31</v>
      </c>
      <c r="AI3" s="15" t="s">
        <v>39</v>
      </c>
      <c r="AJ3" s="4" t="s">
        <v>31</v>
      </c>
      <c r="AK3" s="15" t="s">
        <v>39</v>
      </c>
    </row>
    <row r="4" spans="1:45" x14ac:dyDescent="0.25">
      <c r="A4" s="5" t="str">
        <f>min!A68</f>
        <v>X</v>
      </c>
      <c r="B4" s="5" t="str">
        <f>min!B68</f>
        <v>2.35x</v>
      </c>
      <c r="C4" s="5" t="str">
        <f>min!C68</f>
        <v>SISM 1</v>
      </c>
      <c r="D4" s="49">
        <f>min!E68</f>
        <v>-837.88880000000017</v>
      </c>
      <c r="E4" s="22">
        <f>min!F68</f>
        <v>-55.135199999999998</v>
      </c>
      <c r="F4" s="22">
        <f>min!G68</f>
        <v>-11.413600000000001</v>
      </c>
      <c r="G4" s="22">
        <f>min!H68</f>
        <v>-68.46208</v>
      </c>
      <c r="H4" s="22">
        <f>min!I68</f>
        <v>-16.422720000000002</v>
      </c>
      <c r="I4" s="90">
        <f>min!J68</f>
        <v>-81.423119999999997</v>
      </c>
      <c r="J4" s="96">
        <f>min!K68</f>
        <v>0.8</v>
      </c>
      <c r="K4" s="96">
        <f>min!L68</f>
        <v>4</v>
      </c>
      <c r="L4" s="78">
        <v>1</v>
      </c>
      <c r="M4" s="48">
        <f>L4*'Caratteristiche CAM'!$F$36</f>
        <v>1E-3</v>
      </c>
      <c r="N4" s="48">
        <f>1-('Caratteristiche CAM'!$C$35^2+(MINA('RInforzo CAM  min'!J4:K4))^2)/(3*J4*K4)</f>
        <v>0.89583333333333337</v>
      </c>
      <c r="O4" s="48">
        <f>(1-('Caratteristiche CAM'!$C$36/(2*MIN('Caratteristiche CAM'!$C$35,MINA('RInforzo CAM  min'!J4:K4))))^2)</f>
        <v>0.9375</v>
      </c>
      <c r="P4" s="73">
        <f>4*M4/((MAX(MIN(J4:K4),'Caratteristiche CAM'!$C$35))*'Caratteristiche CAM'!$C$36)*'Caratteristiche CAM'!$F$35</f>
        <v>3.1666666666666665E-4</v>
      </c>
      <c r="Q4" s="96">
        <f>0.5*P4*'Caratteristiche CAM'!$H$54</f>
        <v>36.190476190476183</v>
      </c>
      <c r="R4" s="96">
        <f t="shared" ref="R4:R5" si="0">N4*O4*Q4</f>
        <v>30.39434523809523</v>
      </c>
      <c r="S4" s="96">
        <f>'Caratteristiche Materiale'!$N$4+'Caratteristiche CAM'!$Q$71*'RInforzo CAM  min'!R4</f>
        <v>641.08258928571433</v>
      </c>
      <c r="T4" s="31" t="str">
        <f>IF(S4&gt;2*'Caratteristiche Materiale'!$N$4,"error","OK")</f>
        <v>OK</v>
      </c>
      <c r="U4" s="16">
        <f t="shared" ref="U4:U5" si="1">1/1.1*S4*J4*K4</f>
        <v>1864.9675324675327</v>
      </c>
      <c r="V4" s="63" t="str">
        <f t="shared" ref="V4:V5" si="2">IF(U4&gt;=ABS(D4), "verificato", "NON VERIFICATO")</f>
        <v>verificato</v>
      </c>
      <c r="W4" s="64">
        <f>0.0035+0.015*(R4/'Caratteristiche Materiale'!$N$4)</f>
        <v>4.2815688775510201E-3</v>
      </c>
      <c r="X4" s="16">
        <f>min!M68</f>
        <v>-261.84025000000003</v>
      </c>
      <c r="Y4" s="22">
        <f>IF(ABS(X4)&lt;('Caratteristiche Materiale'!$N$4-'Caratteristiche Materiale'!$N$4*0.4),-(((2*M4*'Caratteristiche CAM'!$F$35)/'Caratteristiche CAM'!$C$35*'Caratteristiche CAM'!$H$56*MAX(J4:K4))/(J4*K4)),0)</f>
        <v>-2.7142857142857144</v>
      </c>
      <c r="Z4" s="22">
        <f>(ABS((X4+Y4))*J4*K4+((2*'Caratteristiche CAM'!$F$35*'Caratteristiche CAM'!$F$36*'RInforzo CAM  min'!L4)/'Caratteristiche CAM'!$C$35)*MAX('RInforzo CAM  min'!J4:K4)*'Caratteristiche CAM'!$H$54)/((0.8*(0.85*'RInforzo CAM  min'!S4)*MIN('RInforzo CAM  min'!J4:K4)+((2*'Caratteristiche CAM'!$F$35*'Caratteristiche CAM'!$F$36*'RInforzo CAM  min'!L4)/'Caratteristiche CAM'!$C$35)*'Caratteristiche CAM'!$H$54))</f>
        <v>2.4901341585681971</v>
      </c>
      <c r="AA4" s="96">
        <f>0.85*S4*0.8*Z4*MIN(J4:K4)*(MAX(J4:K4)/2-0.4*Z4)+((2*'Caratteristiche CAM'!$F$35*'Caratteristiche CAM'!$F$36*'RInforzo CAM  min'!L4)/'Caratteristiche CAM'!$C$35)*'Caratteristiche CAM'!$H$54*(MAX('RInforzo CAM  min'!J4:K4)-'RInforzo CAM  min'!Z4)*'RInforzo CAM  min'!Z4/2</f>
        <v>899.0723057858936</v>
      </c>
      <c r="AB4" s="74" t="str">
        <f t="shared" ref="AB4:AB35" si="3">IF(AA4&gt;=ABS((IF(A4="Y",H4,I4))), "verificato", "NON VERIFICATO")</f>
        <v>verificato</v>
      </c>
      <c r="AC4" s="6">
        <f>ABS(D4)/(0.85*'Caratteristiche Materiale'!$N$4*MAX('RInforzo CAM  min'!J4:K4))+('Caratteristiche CAM'!$F$35*'Caratteristiche CAM'!$F$36*'RInforzo CAM  min'!L4*'Caratteristiche CAM'!$H$54/('Caratteristiche CAM'!$C$35*0.85*'Caratteristiche Materiale'!$N$4*MAX('RInforzo CAM  min'!J4:K4)))</f>
        <v>0.42611440096038422</v>
      </c>
      <c r="AD4" s="96">
        <f>('Caratteristiche CAM'!$F$35*'Caratteristiche CAM'!$F$36*'RInforzo CAM  min'!L4*'Caratteristiche CAM'!$H$54/('Caratteristiche CAM'!$C$35))*MIN(J4:K4)/2+0.85*'Caratteristiche Materiale'!$N$4*MAX('RInforzo CAM  min'!J4:K4)*AC4*(MIN(J4:K4)-0.4*AC4)</f>
        <v>534.94845800575831</v>
      </c>
      <c r="AE4" s="74" t="str">
        <f t="shared" ref="AE4:AE35" si="4">IF(AD4&gt;=ABS((IF(A4="Y",I4,H4))), "verificato", "NON VERIFICATO")</f>
        <v>verificato</v>
      </c>
      <c r="AF4" s="82">
        <f t="shared" ref="AF4:AF5" si="5">(MAX(J4:K4)+Z4)/2</f>
        <v>3.2450670792840985</v>
      </c>
      <c r="AG4" s="22">
        <f>'Caratteristiche Materiale'!$N$5+0.4*ABS(X4)</f>
        <v>115.56943333333336</v>
      </c>
      <c r="AH4" s="22">
        <f>AF4*MIN(J4:K4)*AG4+0.6*AF4*L4*M4*'Caratteristiche CAM'!$F$35*'Caratteristiche CAM'!$H$54/'Caratteristiche CAM'!$C$36</f>
        <v>328.21017627385379</v>
      </c>
      <c r="AI4" s="85" t="str">
        <f t="shared" ref="AI4:AI35" si="6">IF(AH4&gt;=ABS((IF(A4="Y",F4,E4))), "verificato", "NON VERIFICATO")</f>
        <v>verificato</v>
      </c>
      <c r="AJ4" s="49">
        <f>MAX!W68+0.6*AF4*L4*M4*'Caratteristiche CAM'!$F$35*'Caratteristiche CAM'!$H$54/'Caratteristiche CAM'!$C$36</f>
        <v>98.243276433875792</v>
      </c>
      <c r="AK4" s="84" t="str">
        <f t="shared" ref="AK4:AK35" si="7">IF(AJ4&gt;=ABS((IF(A4="Y",F4,E4))), "verificato", "NON VERIFICATO")</f>
        <v>verificato</v>
      </c>
      <c r="AL4" s="37">
        <f t="shared" ref="AL4:AL35" si="8">AJ4/ABS((IF(A4="Y",F4,E4))) *100</f>
        <v>178.18612507776484</v>
      </c>
      <c r="AM4" s="95" t="s">
        <v>52</v>
      </c>
      <c r="AN4" s="37">
        <f t="shared" ref="AN4:AN35" si="9">AH4/ABS((IF(A4="Y",F4,E4))) *100</f>
        <v>595.28246251732799</v>
      </c>
      <c r="AO4" s="95" t="s">
        <v>52</v>
      </c>
      <c r="AP4" s="91">
        <f t="shared" ref="AP4:AP35" si="10">AD4/ABS((IF(A4="Y",I4,H4)))*100</f>
        <v>3257.3681948286171</v>
      </c>
      <c r="AQ4" s="95" t="s">
        <v>52</v>
      </c>
      <c r="AR4" s="37">
        <f t="shared" ref="AR4:AR35" si="11">AA4/ABS((IF(A4="Y",H4,I4)))*100</f>
        <v>1104.1978074358899</v>
      </c>
      <c r="AS4" s="95" t="s">
        <v>52</v>
      </c>
    </row>
    <row r="5" spans="1:45" x14ac:dyDescent="0.25">
      <c r="A5" s="5" t="str">
        <f>min!A69</f>
        <v>X</v>
      </c>
      <c r="B5" s="5" t="str">
        <f>min!B69</f>
        <v>2.35x</v>
      </c>
      <c r="C5" s="5" t="str">
        <f>min!C69</f>
        <v>SISM 2</v>
      </c>
      <c r="D5" s="49">
        <f>min!E69</f>
        <v>-747.55040000000008</v>
      </c>
      <c r="E5" s="22">
        <f>min!F69</f>
        <v>-80.064000000000007</v>
      </c>
      <c r="F5" s="22">
        <f>min!G69</f>
        <v>-10.9696</v>
      </c>
      <c r="G5" s="22">
        <f>min!H69</f>
        <v>-128.01064</v>
      </c>
      <c r="H5" s="22">
        <f>min!I69</f>
        <v>-23.7148</v>
      </c>
      <c r="I5" s="90">
        <f>min!J69</f>
        <v>-105.78496000000001</v>
      </c>
      <c r="J5" s="96">
        <f>min!K69</f>
        <v>0.8</v>
      </c>
      <c r="K5" s="96">
        <f>min!L69</f>
        <v>4</v>
      </c>
      <c r="L5" s="78">
        <v>1</v>
      </c>
      <c r="M5" s="48">
        <f>L5*'Caratteristiche CAM'!$F$36</f>
        <v>1E-3</v>
      </c>
      <c r="N5" s="48">
        <f>1-('Caratteristiche CAM'!$C$35^2+(MINA('RInforzo CAM  min'!J5:K5))^2)/(3*J5*K5)</f>
        <v>0.89583333333333337</v>
      </c>
      <c r="O5" s="48">
        <f>(1-('Caratteristiche CAM'!$C$36/(2*MIN('Caratteristiche CAM'!$C$35,MINA('RInforzo CAM  min'!J5:K5))))^2)</f>
        <v>0.9375</v>
      </c>
      <c r="P5" s="73">
        <f>4*M5/((MAX(MIN(J5:K5),'Caratteristiche CAM'!$C$35))*'Caratteristiche CAM'!$C$36)*'Caratteristiche CAM'!$F$35</f>
        <v>3.1666666666666665E-4</v>
      </c>
      <c r="Q5" s="96">
        <f>0.5*P5*'Caratteristiche CAM'!$H$54</f>
        <v>36.190476190476183</v>
      </c>
      <c r="R5" s="96">
        <f t="shared" si="0"/>
        <v>30.39434523809523</v>
      </c>
      <c r="S5" s="96">
        <f>'Caratteristiche Materiale'!$N$4+'Caratteristiche CAM'!$Q$71*'RInforzo CAM  min'!R5</f>
        <v>641.08258928571433</v>
      </c>
      <c r="T5" s="31" t="str">
        <f>IF(S5&gt;2*'Caratteristiche Materiale'!$N$4,"error","OK")</f>
        <v>OK</v>
      </c>
      <c r="U5" s="16">
        <f t="shared" si="1"/>
        <v>1864.9675324675327</v>
      </c>
      <c r="V5" s="63" t="str">
        <f t="shared" si="2"/>
        <v>verificato</v>
      </c>
      <c r="W5" s="64">
        <f>0.0035+0.015*(R5/'Caratteristiche Materiale'!$N$4)</f>
        <v>4.2815688775510201E-3</v>
      </c>
      <c r="X5" s="16">
        <f>min!M69</f>
        <v>-233.60950000000003</v>
      </c>
      <c r="Y5" s="22">
        <f>IF(ABS(X5)&lt;('Caratteristiche Materiale'!$N$4-'Caratteristiche Materiale'!$N$4*0.4),-(((2*M5*'Caratteristiche CAM'!$F$35)/'Caratteristiche CAM'!$C$35*'Caratteristiche CAM'!$H$56*MAX(J5:K5))/(J5*K5)),0)</f>
        <v>-2.7142857142857144</v>
      </c>
      <c r="Z5" s="22">
        <f>(ABS((X5+Y5))*J5*K5+((2*'Caratteristiche CAM'!$F$35*'Caratteristiche CAM'!$F$36*'RInforzo CAM  min'!L5)/'Caratteristiche CAM'!$C$35)*MAX('RInforzo CAM  min'!J5:K5)*'Caratteristiche CAM'!$H$54)/((0.8*(0.85*'RInforzo CAM  min'!S5)*MIN('RInforzo CAM  min'!J5:K5)+((2*'Caratteristiche CAM'!$F$35*'Caratteristiche CAM'!$F$36*'RInforzo CAM  min'!L5)/'Caratteristiche CAM'!$C$35)*'Caratteristiche CAM'!$H$54))</f>
        <v>2.2414222846843961</v>
      </c>
      <c r="AA5" s="96">
        <f>0.85*S5*0.8*Z5*MIN(J5:K5)*(MAX(J5:K5)/2-0.4*Z5)+((2*'Caratteristiche CAM'!$F$35*'Caratteristiche CAM'!$F$36*'RInforzo CAM  min'!L5)/'Caratteristiche CAM'!$C$35)*'Caratteristiche CAM'!$H$54*(MAX('RInforzo CAM  min'!J5:K5)-'RInforzo CAM  min'!Z5)*'RInforzo CAM  min'!Z5/2</f>
        <v>891.07555102264109</v>
      </c>
      <c r="AB5" s="74" t="str">
        <f t="shared" si="3"/>
        <v>verificato</v>
      </c>
      <c r="AC5" s="6">
        <f>ABS(D5)/(0.85*'Caratteristiche Materiale'!$N$4*MAX('RInforzo CAM  min'!J5:K5))+('Caratteristiche CAM'!$F$35*'Caratteristiche CAM'!$F$36*'RInforzo CAM  min'!L5*'Caratteristiche CAM'!$H$54/('Caratteristiche CAM'!$C$35*0.85*'Caratteristiche Materiale'!$N$4*MAX('RInforzo CAM  min'!J5:K5)))</f>
        <v>0.38056562785114045</v>
      </c>
      <c r="AD5" s="96">
        <f>('Caratteristiche CAM'!$F$35*'Caratteristiche CAM'!$F$36*'RInforzo CAM  min'!L5*'Caratteristiche CAM'!$H$54/('Caratteristiche CAM'!$C$35))*MIN(J5:K5)/2+0.85*'Caratteristiche Materiale'!$N$4*MAX('RInforzo CAM  min'!J5:K5)*AC5*(MIN(J5:K5)-0.4*AC5)</f>
        <v>491.82741125167303</v>
      </c>
      <c r="AE5" s="74" t="str">
        <f t="shared" si="4"/>
        <v>verificato</v>
      </c>
      <c r="AF5" s="82">
        <f t="shared" si="5"/>
        <v>3.120711142342198</v>
      </c>
      <c r="AG5" s="22">
        <f>'Caratteristiche Materiale'!$N$5+0.4*ABS(X5)</f>
        <v>104.27713333333335</v>
      </c>
      <c r="AH5" s="22">
        <f>AF5*MIN(J5:K5)*AG5+0.6*AF5*L5*M5*'Caratteristiche CAM'!$F$35*'Caratteristiche CAM'!$H$54/'Caratteristiche CAM'!$C$36</f>
        <v>287.44065485849859</v>
      </c>
      <c r="AI5" s="85" t="str">
        <f t="shared" si="6"/>
        <v>verificato</v>
      </c>
      <c r="AJ5" s="49">
        <f>MAX!W69+0.6*AF5*L5*M5*'Caratteristiche CAM'!$F$35*'Caratteristiche CAM'!$H$54/'Caratteristiche CAM'!$C$36</f>
        <v>110.74687958503806</v>
      </c>
      <c r="AK5" s="84" t="str">
        <f t="shared" si="7"/>
        <v>verificato</v>
      </c>
      <c r="AL5" s="37">
        <f t="shared" si="8"/>
        <v>138.32294112839486</v>
      </c>
      <c r="AM5" s="95" t="s">
        <v>52</v>
      </c>
      <c r="AN5" s="37">
        <f t="shared" si="9"/>
        <v>359.01360768697361</v>
      </c>
      <c r="AO5" s="95" t="s">
        <v>52</v>
      </c>
      <c r="AP5" s="91">
        <f t="shared" si="10"/>
        <v>2073.9260345930516</v>
      </c>
      <c r="AQ5" s="95" t="s">
        <v>52</v>
      </c>
      <c r="AR5" s="37">
        <f t="shared" si="11"/>
        <v>842.34616246264216</v>
      </c>
      <c r="AS5" s="95" t="s">
        <v>52</v>
      </c>
    </row>
    <row r="6" spans="1:45" x14ac:dyDescent="0.25">
      <c r="A6" s="5" t="str">
        <f>min!A70</f>
        <v>X</v>
      </c>
      <c r="B6" s="5" t="str">
        <f>min!B70</f>
        <v>2.35x</v>
      </c>
      <c r="C6" s="5" t="str">
        <f>min!C70</f>
        <v>SISM 3</v>
      </c>
      <c r="D6" s="49">
        <f>min!E70</f>
        <v>-837.88880000000017</v>
      </c>
      <c r="E6" s="22">
        <f>min!F70</f>
        <v>-55.135199999999998</v>
      </c>
      <c r="F6" s="22">
        <f>min!G70</f>
        <v>-11.413600000000001</v>
      </c>
      <c r="G6" s="22">
        <f>min!H70</f>
        <v>-68.46208</v>
      </c>
      <c r="H6" s="22">
        <f>min!I70</f>
        <v>-16.422720000000002</v>
      </c>
      <c r="I6" s="90">
        <f>min!J70</f>
        <v>-81.423119999999997</v>
      </c>
      <c r="J6" s="96">
        <f>min!K70</f>
        <v>0.8</v>
      </c>
      <c r="K6" s="96">
        <f>min!L70</f>
        <v>4</v>
      </c>
      <c r="L6" s="78">
        <v>1</v>
      </c>
      <c r="M6" s="48">
        <f>L6*'Caratteristiche CAM'!$F$36</f>
        <v>1E-3</v>
      </c>
      <c r="N6" s="48">
        <f>1-('Caratteristiche CAM'!$C$35^2+(MINA('RInforzo CAM  min'!J6:K6))^2)/(3*J6*K6)</f>
        <v>0.89583333333333337</v>
      </c>
      <c r="O6" s="48">
        <f>(1-('Caratteristiche CAM'!$C$36/(2*MIN('Caratteristiche CAM'!$C$35,MINA('RInforzo CAM  min'!J6:K6))))^2)</f>
        <v>0.9375</v>
      </c>
      <c r="P6" s="73">
        <f>4*M6/((MAX(MIN(J6:K6),'Caratteristiche CAM'!$C$35))*'Caratteristiche CAM'!$C$36)*'Caratteristiche CAM'!$F$35</f>
        <v>3.1666666666666665E-4</v>
      </c>
      <c r="Q6" s="96">
        <f>0.5*P6*'Caratteristiche CAM'!$H$54</f>
        <v>36.190476190476183</v>
      </c>
      <c r="R6" s="96">
        <f t="shared" ref="R6:R67" si="12">N6*O6*Q6</f>
        <v>30.39434523809523</v>
      </c>
      <c r="S6" s="96">
        <f>'Caratteristiche Materiale'!$N$4+'Caratteristiche CAM'!$Q$71*'RInforzo CAM  min'!R6</f>
        <v>641.08258928571433</v>
      </c>
      <c r="T6" s="31" t="str">
        <f>IF(S6&gt;2*'Caratteristiche Materiale'!$N$4,"error","OK")</f>
        <v>OK</v>
      </c>
      <c r="U6" s="16">
        <f t="shared" ref="U6:U67" si="13">1/1.1*S6*J6*K6</f>
        <v>1864.9675324675327</v>
      </c>
      <c r="V6" s="63" t="str">
        <f t="shared" ref="V6:V67" si="14">IF(U6&gt;=ABS(D6), "verificato", "NON VERIFICATO")</f>
        <v>verificato</v>
      </c>
      <c r="W6" s="64">
        <f>0.0035+0.015*(R6/'Caratteristiche Materiale'!$N$4)</f>
        <v>4.2815688775510201E-3</v>
      </c>
      <c r="X6" s="16">
        <f>min!M70</f>
        <v>-261.84025000000003</v>
      </c>
      <c r="Y6" s="22">
        <f>IF(ABS(X6)&lt;('Caratteristiche Materiale'!$N$4-'Caratteristiche Materiale'!$N$4*0.4),-(((2*M6*'Caratteristiche CAM'!$F$35)/'Caratteristiche CAM'!$C$35*'Caratteristiche CAM'!$H$56*MAX(J6:K6))/(J6*K6)),0)</f>
        <v>-2.7142857142857144</v>
      </c>
      <c r="Z6" s="22">
        <f>(ABS((X6+Y6))*J6*K6+((2*'Caratteristiche CAM'!$F$35*'Caratteristiche CAM'!$F$36*'RInforzo CAM  min'!L6)/'Caratteristiche CAM'!$C$35)*MAX('RInforzo CAM  min'!J6:K6)*'Caratteristiche CAM'!$H$54)/((0.8*(0.85*'RInforzo CAM  min'!S6)*MIN('RInforzo CAM  min'!J6:K6)+((2*'Caratteristiche CAM'!$F$35*'Caratteristiche CAM'!$F$36*'RInforzo CAM  min'!L6)/'Caratteristiche CAM'!$C$35)*'Caratteristiche CAM'!$H$54))</f>
        <v>2.4901341585681971</v>
      </c>
      <c r="AA6" s="96">
        <f>0.85*S6*0.8*Z6*MIN(J6:K6)*(MAX(J6:K6)/2-0.4*Z6)+((2*'Caratteristiche CAM'!$F$35*'Caratteristiche CAM'!$F$36*'RInforzo CAM  min'!L6)/'Caratteristiche CAM'!$C$35)*'Caratteristiche CAM'!$H$54*(MAX('RInforzo CAM  min'!J6:K6)-'RInforzo CAM  min'!Z6)*'RInforzo CAM  min'!Z6/2</f>
        <v>899.0723057858936</v>
      </c>
      <c r="AB6" s="74" t="str">
        <f t="shared" si="3"/>
        <v>verificato</v>
      </c>
      <c r="AC6" s="6">
        <f>ABS(D6)/(0.85*'Caratteristiche Materiale'!$N$4*MAX('RInforzo CAM  min'!J6:K6))+('Caratteristiche CAM'!$F$35*'Caratteristiche CAM'!$F$36*'RInforzo CAM  min'!L6*'Caratteristiche CAM'!$H$54/('Caratteristiche CAM'!$C$35*0.85*'Caratteristiche Materiale'!$N$4*MAX('RInforzo CAM  min'!J6:K6)))</f>
        <v>0.42611440096038422</v>
      </c>
      <c r="AD6" s="96">
        <f>('Caratteristiche CAM'!$F$35*'Caratteristiche CAM'!$F$36*'RInforzo CAM  min'!L6*'Caratteristiche CAM'!$H$54/('Caratteristiche CAM'!$C$35))*MIN(J6:K6)/2+0.85*'Caratteristiche Materiale'!$N$4*MAX('RInforzo CAM  min'!J6:K6)*AC6*(MIN(J6:K6)-0.4*AC6)</f>
        <v>534.94845800575831</v>
      </c>
      <c r="AE6" s="74" t="str">
        <f t="shared" si="4"/>
        <v>verificato</v>
      </c>
      <c r="AF6" s="82">
        <f t="shared" ref="AF6:AF67" si="15">(MAX(J6:K6)+Z6)/2</f>
        <v>3.2450670792840985</v>
      </c>
      <c r="AG6" s="22">
        <f>'Caratteristiche Materiale'!$N$5+0.4*ABS(X6)</f>
        <v>115.56943333333336</v>
      </c>
      <c r="AH6" s="22">
        <f>AF6*MIN(J6:K6)*AG6+0.6*AF6*L6*M6*'Caratteristiche CAM'!$F$35*'Caratteristiche CAM'!$H$54/'Caratteristiche CAM'!$C$36</f>
        <v>328.21017627385379</v>
      </c>
      <c r="AI6" s="85" t="str">
        <f t="shared" si="6"/>
        <v>verificato</v>
      </c>
      <c r="AJ6" s="49">
        <f>MAX!W70+0.6*AF6*L6*M6*'Caratteristiche CAM'!$F$35*'Caratteristiche CAM'!$H$54/'Caratteristiche CAM'!$C$36</f>
        <v>98.243276433875792</v>
      </c>
      <c r="AK6" s="84" t="str">
        <f t="shared" si="7"/>
        <v>verificato</v>
      </c>
      <c r="AL6" s="37">
        <f t="shared" si="8"/>
        <v>178.18612507776484</v>
      </c>
      <c r="AM6" s="95" t="s">
        <v>52</v>
      </c>
      <c r="AN6" s="37">
        <f t="shared" si="9"/>
        <v>595.28246251732799</v>
      </c>
      <c r="AO6" s="95" t="s">
        <v>52</v>
      </c>
      <c r="AP6" s="91">
        <f t="shared" si="10"/>
        <v>3257.3681948286171</v>
      </c>
      <c r="AQ6" s="95" t="s">
        <v>52</v>
      </c>
      <c r="AR6" s="37">
        <f t="shared" si="11"/>
        <v>1104.1978074358899</v>
      </c>
      <c r="AS6" s="95" t="s">
        <v>52</v>
      </c>
    </row>
    <row r="7" spans="1:45" x14ac:dyDescent="0.25">
      <c r="A7" s="5" t="str">
        <f>min!A71</f>
        <v>X</v>
      </c>
      <c r="B7" s="5" t="str">
        <f>min!B71</f>
        <v>2.35x</v>
      </c>
      <c r="C7" s="5" t="str">
        <f>min!C71</f>
        <v>SISM 4</v>
      </c>
      <c r="D7" s="49">
        <f>min!E71</f>
        <v>-837.88880000000017</v>
      </c>
      <c r="E7" s="22">
        <f>min!F71</f>
        <v>-55.135199999999998</v>
      </c>
      <c r="F7" s="22">
        <f>min!G71</f>
        <v>-11.413600000000001</v>
      </c>
      <c r="G7" s="22">
        <f>min!H71</f>
        <v>-68.46208</v>
      </c>
      <c r="H7" s="22">
        <f>min!I71</f>
        <v>-16.422720000000002</v>
      </c>
      <c r="I7" s="90">
        <f>min!J71</f>
        <v>-81.423119999999997</v>
      </c>
      <c r="J7" s="96">
        <f>min!K71</f>
        <v>0.8</v>
      </c>
      <c r="K7" s="96">
        <f>min!L71</f>
        <v>4</v>
      </c>
      <c r="L7" s="78">
        <v>1</v>
      </c>
      <c r="M7" s="48">
        <f>L7*'Caratteristiche CAM'!$F$36</f>
        <v>1E-3</v>
      </c>
      <c r="N7" s="48">
        <f>1-('Caratteristiche CAM'!$C$35^2+(MINA('RInforzo CAM  min'!J7:K7))^2)/(3*J7*K7)</f>
        <v>0.89583333333333337</v>
      </c>
      <c r="O7" s="48">
        <f>(1-('Caratteristiche CAM'!$C$36/(2*MIN('Caratteristiche CAM'!$C$35,MINA('RInforzo CAM  min'!J7:K7))))^2)</f>
        <v>0.9375</v>
      </c>
      <c r="P7" s="73">
        <f>4*M7/((MAX(MIN(J7:K7),'Caratteristiche CAM'!$C$35))*'Caratteristiche CAM'!$C$36)*'Caratteristiche CAM'!$F$35</f>
        <v>3.1666666666666665E-4</v>
      </c>
      <c r="Q7" s="96">
        <f>0.5*P7*'Caratteristiche CAM'!$H$54</f>
        <v>36.190476190476183</v>
      </c>
      <c r="R7" s="96">
        <f t="shared" si="12"/>
        <v>30.39434523809523</v>
      </c>
      <c r="S7" s="96">
        <f>'Caratteristiche Materiale'!$N$4+'Caratteristiche CAM'!$Q$71*'RInforzo CAM  min'!R7</f>
        <v>641.08258928571433</v>
      </c>
      <c r="T7" s="31" t="str">
        <f>IF(S7&gt;2*'Caratteristiche Materiale'!$N$4,"error","OK")</f>
        <v>OK</v>
      </c>
      <c r="U7" s="16">
        <f t="shared" si="13"/>
        <v>1864.9675324675327</v>
      </c>
      <c r="V7" s="63" t="str">
        <f t="shared" si="14"/>
        <v>verificato</v>
      </c>
      <c r="W7" s="64">
        <f>0.0035+0.015*(R7/'Caratteristiche Materiale'!$N$4)</f>
        <v>4.2815688775510201E-3</v>
      </c>
      <c r="X7" s="16">
        <f>min!M71</f>
        <v>-261.84025000000003</v>
      </c>
      <c r="Y7" s="22">
        <f>IF(ABS(X7)&lt;('Caratteristiche Materiale'!$N$4-'Caratteristiche Materiale'!$N$4*0.4),-(((2*M7*'Caratteristiche CAM'!$F$35)/'Caratteristiche CAM'!$C$35*'Caratteristiche CAM'!$H$56*MAX(J7:K7))/(J7*K7)),0)</f>
        <v>-2.7142857142857144</v>
      </c>
      <c r="Z7" s="22">
        <f>(ABS((X7+Y7))*J7*K7+((2*'Caratteristiche CAM'!$F$35*'Caratteristiche CAM'!$F$36*'RInforzo CAM  min'!L7)/'Caratteristiche CAM'!$C$35)*MAX('RInforzo CAM  min'!J7:K7)*'Caratteristiche CAM'!$H$54)/((0.8*(0.85*'RInforzo CAM  min'!S7)*MIN('RInforzo CAM  min'!J7:K7)+((2*'Caratteristiche CAM'!$F$35*'Caratteristiche CAM'!$F$36*'RInforzo CAM  min'!L7)/'Caratteristiche CAM'!$C$35)*'Caratteristiche CAM'!$H$54))</f>
        <v>2.4901341585681971</v>
      </c>
      <c r="AA7" s="96">
        <f>0.85*S7*0.8*Z7*MIN(J7:K7)*(MAX(J7:K7)/2-0.4*Z7)+((2*'Caratteristiche CAM'!$F$35*'Caratteristiche CAM'!$F$36*'RInforzo CAM  min'!L7)/'Caratteristiche CAM'!$C$35)*'Caratteristiche CAM'!$H$54*(MAX('RInforzo CAM  min'!J7:K7)-'RInforzo CAM  min'!Z7)*'RInforzo CAM  min'!Z7/2</f>
        <v>899.0723057858936</v>
      </c>
      <c r="AB7" s="74" t="str">
        <f t="shared" si="3"/>
        <v>verificato</v>
      </c>
      <c r="AC7" s="6">
        <f>ABS(D7)/(0.85*'Caratteristiche Materiale'!$N$4*MAX('RInforzo CAM  min'!J7:K7))+('Caratteristiche CAM'!$F$35*'Caratteristiche CAM'!$F$36*'RInforzo CAM  min'!L7*'Caratteristiche CAM'!$H$54/('Caratteristiche CAM'!$C$35*0.85*'Caratteristiche Materiale'!$N$4*MAX('RInforzo CAM  min'!J7:K7)))</f>
        <v>0.42611440096038422</v>
      </c>
      <c r="AD7" s="96">
        <f>('Caratteristiche CAM'!$F$35*'Caratteristiche CAM'!$F$36*'RInforzo CAM  min'!L7*'Caratteristiche CAM'!$H$54/('Caratteristiche CAM'!$C$35))*MIN(J7:K7)/2+0.85*'Caratteristiche Materiale'!$N$4*MAX('RInforzo CAM  min'!J7:K7)*AC7*(MIN(J7:K7)-0.4*AC7)</f>
        <v>534.94845800575831</v>
      </c>
      <c r="AE7" s="74" t="str">
        <f t="shared" si="4"/>
        <v>verificato</v>
      </c>
      <c r="AF7" s="82">
        <f t="shared" si="15"/>
        <v>3.2450670792840985</v>
      </c>
      <c r="AG7" s="22">
        <f>'Caratteristiche Materiale'!$N$5+0.4*ABS(X7)</f>
        <v>115.56943333333336</v>
      </c>
      <c r="AH7" s="22">
        <f>AF7*MIN(J7:K7)*AG7+0.6*AF7*L7*M7*'Caratteristiche CAM'!$F$35*'Caratteristiche CAM'!$H$54/'Caratteristiche CAM'!$C$36</f>
        <v>328.21017627385379</v>
      </c>
      <c r="AI7" s="85" t="str">
        <f t="shared" si="6"/>
        <v>verificato</v>
      </c>
      <c r="AJ7" s="49">
        <f>MAX!W71+0.6*AF7*L7*M7*'Caratteristiche CAM'!$F$35*'Caratteristiche CAM'!$H$54/'Caratteristiche CAM'!$C$36</f>
        <v>98.243276433875792</v>
      </c>
      <c r="AK7" s="84" t="str">
        <f t="shared" si="7"/>
        <v>verificato</v>
      </c>
      <c r="AL7" s="37">
        <f t="shared" si="8"/>
        <v>178.18612507776484</v>
      </c>
      <c r="AM7" s="95" t="s">
        <v>52</v>
      </c>
      <c r="AN7" s="37">
        <f t="shared" si="9"/>
        <v>595.28246251732799</v>
      </c>
      <c r="AO7" s="95" t="s">
        <v>52</v>
      </c>
      <c r="AP7" s="91">
        <f t="shared" si="10"/>
        <v>3257.3681948286171</v>
      </c>
      <c r="AQ7" s="95" t="s">
        <v>52</v>
      </c>
      <c r="AR7" s="37">
        <f t="shared" si="11"/>
        <v>1104.1978074358899</v>
      </c>
      <c r="AS7" s="95" t="s">
        <v>52</v>
      </c>
    </row>
    <row r="8" spans="1:45" x14ac:dyDescent="0.25">
      <c r="A8" s="5" t="str">
        <f>min!A72</f>
        <v>X</v>
      </c>
      <c r="B8" s="5" t="str">
        <f>min!B72</f>
        <v>2.35x</v>
      </c>
      <c r="C8" s="5" t="str">
        <f>min!C72</f>
        <v>SISM 5</v>
      </c>
      <c r="D8" s="49">
        <f>min!E72</f>
        <v>-837.88880000000017</v>
      </c>
      <c r="E8" s="22">
        <f>min!F72</f>
        <v>-55.135199999999998</v>
      </c>
      <c r="F8" s="22">
        <f>min!G72</f>
        <v>-11.413600000000001</v>
      </c>
      <c r="G8" s="22">
        <f>min!H72</f>
        <v>-68.46208</v>
      </c>
      <c r="H8" s="22">
        <f>min!I72</f>
        <v>-16.422720000000002</v>
      </c>
      <c r="I8" s="90">
        <f>min!J72</f>
        <v>-81.423119999999997</v>
      </c>
      <c r="J8" s="96">
        <f>min!K72</f>
        <v>0.8</v>
      </c>
      <c r="K8" s="96">
        <f>min!L72</f>
        <v>4</v>
      </c>
      <c r="L8" s="78">
        <v>1</v>
      </c>
      <c r="M8" s="48">
        <f>L8*'Caratteristiche CAM'!$F$36</f>
        <v>1E-3</v>
      </c>
      <c r="N8" s="48">
        <f>1-('Caratteristiche CAM'!$C$35^2+(MINA('RInforzo CAM  min'!J8:K8))^2)/(3*J8*K8)</f>
        <v>0.89583333333333337</v>
      </c>
      <c r="O8" s="48">
        <f>(1-('Caratteristiche CAM'!$C$36/(2*MIN('Caratteristiche CAM'!$C$35,MINA('RInforzo CAM  min'!J8:K8))))^2)</f>
        <v>0.9375</v>
      </c>
      <c r="P8" s="73">
        <f>4*M8/((MAX(MIN(J8:K8),'Caratteristiche CAM'!$C$35))*'Caratteristiche CAM'!$C$36)*'Caratteristiche CAM'!$F$35</f>
        <v>3.1666666666666665E-4</v>
      </c>
      <c r="Q8" s="96">
        <f>0.5*P8*'Caratteristiche CAM'!$H$54</f>
        <v>36.190476190476183</v>
      </c>
      <c r="R8" s="96">
        <f t="shared" si="12"/>
        <v>30.39434523809523</v>
      </c>
      <c r="S8" s="96">
        <f>'Caratteristiche Materiale'!$N$4+'Caratteristiche CAM'!$Q$71*'RInforzo CAM  min'!R8</f>
        <v>641.08258928571433</v>
      </c>
      <c r="T8" s="31" t="str">
        <f>IF(S8&gt;2*'Caratteristiche Materiale'!$N$4,"error","OK")</f>
        <v>OK</v>
      </c>
      <c r="U8" s="16">
        <f t="shared" si="13"/>
        <v>1864.9675324675327</v>
      </c>
      <c r="V8" s="63" t="str">
        <f t="shared" si="14"/>
        <v>verificato</v>
      </c>
      <c r="W8" s="64">
        <f>0.0035+0.015*(R8/'Caratteristiche Materiale'!$N$4)</f>
        <v>4.2815688775510201E-3</v>
      </c>
      <c r="X8" s="16">
        <f>min!M72</f>
        <v>-261.84025000000003</v>
      </c>
      <c r="Y8" s="22">
        <f>IF(ABS(X8)&lt;('Caratteristiche Materiale'!$N$4-'Caratteristiche Materiale'!$N$4*0.4),-(((2*M8*'Caratteristiche CAM'!$F$35)/'Caratteristiche CAM'!$C$35*'Caratteristiche CAM'!$H$56*MAX(J8:K8))/(J8*K8)),0)</f>
        <v>-2.7142857142857144</v>
      </c>
      <c r="Z8" s="22">
        <f>(ABS((X8+Y8))*J8*K8+((2*'Caratteristiche CAM'!$F$35*'Caratteristiche CAM'!$F$36*'RInforzo CAM  min'!L8)/'Caratteristiche CAM'!$C$35)*MAX('RInforzo CAM  min'!J8:K8)*'Caratteristiche CAM'!$H$54)/((0.8*(0.85*'RInforzo CAM  min'!S8)*MIN('RInforzo CAM  min'!J8:K8)+((2*'Caratteristiche CAM'!$F$35*'Caratteristiche CAM'!$F$36*'RInforzo CAM  min'!L8)/'Caratteristiche CAM'!$C$35)*'Caratteristiche CAM'!$H$54))</f>
        <v>2.4901341585681971</v>
      </c>
      <c r="AA8" s="96">
        <f>0.85*S8*0.8*Z8*MIN(J8:K8)*(MAX(J8:K8)/2-0.4*Z8)+((2*'Caratteristiche CAM'!$F$35*'Caratteristiche CAM'!$F$36*'RInforzo CAM  min'!L8)/'Caratteristiche CAM'!$C$35)*'Caratteristiche CAM'!$H$54*(MAX('RInforzo CAM  min'!J8:K8)-'RInforzo CAM  min'!Z8)*'RInforzo CAM  min'!Z8/2</f>
        <v>899.0723057858936</v>
      </c>
      <c r="AB8" s="74" t="str">
        <f t="shared" si="3"/>
        <v>verificato</v>
      </c>
      <c r="AC8" s="6">
        <f>ABS(D8)/(0.85*'Caratteristiche Materiale'!$N$4*MAX('RInforzo CAM  min'!J8:K8))+('Caratteristiche CAM'!$F$35*'Caratteristiche CAM'!$F$36*'RInforzo CAM  min'!L8*'Caratteristiche CAM'!$H$54/('Caratteristiche CAM'!$C$35*0.85*'Caratteristiche Materiale'!$N$4*MAX('RInforzo CAM  min'!J8:K8)))</f>
        <v>0.42611440096038422</v>
      </c>
      <c r="AD8" s="96">
        <f>('Caratteristiche CAM'!$F$35*'Caratteristiche CAM'!$F$36*'RInforzo CAM  min'!L8*'Caratteristiche CAM'!$H$54/('Caratteristiche CAM'!$C$35))*MIN(J8:K8)/2+0.85*'Caratteristiche Materiale'!$N$4*MAX('RInforzo CAM  min'!J8:K8)*AC8*(MIN(J8:K8)-0.4*AC8)</f>
        <v>534.94845800575831</v>
      </c>
      <c r="AE8" s="74" t="str">
        <f t="shared" si="4"/>
        <v>verificato</v>
      </c>
      <c r="AF8" s="82">
        <f t="shared" si="15"/>
        <v>3.2450670792840985</v>
      </c>
      <c r="AG8" s="22">
        <f>'Caratteristiche Materiale'!$N$5+0.4*ABS(X8)</f>
        <v>115.56943333333336</v>
      </c>
      <c r="AH8" s="22">
        <f>AF8*MIN(J8:K8)*AG8+0.6*AF8*L8*M8*'Caratteristiche CAM'!$F$35*'Caratteristiche CAM'!$H$54/'Caratteristiche CAM'!$C$36</f>
        <v>328.21017627385379</v>
      </c>
      <c r="AI8" s="85" t="str">
        <f t="shared" si="6"/>
        <v>verificato</v>
      </c>
      <c r="AJ8" s="49">
        <f>MAX!W72+0.6*AF8*L8*M8*'Caratteristiche CAM'!$F$35*'Caratteristiche CAM'!$H$54/'Caratteristiche CAM'!$C$36</f>
        <v>98.243276433875792</v>
      </c>
      <c r="AK8" s="84" t="str">
        <f t="shared" si="7"/>
        <v>verificato</v>
      </c>
      <c r="AL8" s="37">
        <f t="shared" si="8"/>
        <v>178.18612507776484</v>
      </c>
      <c r="AM8" s="95" t="s">
        <v>52</v>
      </c>
      <c r="AN8" s="37">
        <f t="shared" si="9"/>
        <v>595.28246251732799</v>
      </c>
      <c r="AO8" s="95" t="s">
        <v>52</v>
      </c>
      <c r="AP8" s="91">
        <f t="shared" si="10"/>
        <v>3257.3681948286171</v>
      </c>
      <c r="AQ8" s="95" t="s">
        <v>52</v>
      </c>
      <c r="AR8" s="37">
        <f t="shared" si="11"/>
        <v>1104.1978074358899</v>
      </c>
      <c r="AS8" s="95" t="s">
        <v>52</v>
      </c>
    </row>
    <row r="9" spans="1:45" x14ac:dyDescent="0.25">
      <c r="A9" s="5" t="str">
        <f>min!A73</f>
        <v>X</v>
      </c>
      <c r="B9" s="5" t="str">
        <f>min!B73</f>
        <v>2.35x</v>
      </c>
      <c r="C9" s="5" t="str">
        <f>min!C73</f>
        <v>SISM 6</v>
      </c>
      <c r="D9" s="49">
        <f>min!E73</f>
        <v>-747.55040000000008</v>
      </c>
      <c r="E9" s="22">
        <f>min!F73</f>
        <v>-80.064000000000007</v>
      </c>
      <c r="F9" s="22">
        <f>min!G73</f>
        <v>-10.9696</v>
      </c>
      <c r="G9" s="22">
        <f>min!H73</f>
        <v>-128.01064</v>
      </c>
      <c r="H9" s="22">
        <f>min!I73</f>
        <v>-23.7148</v>
      </c>
      <c r="I9" s="90">
        <f>min!J73</f>
        <v>-105.78496000000001</v>
      </c>
      <c r="J9" s="96">
        <f>min!K73</f>
        <v>0.8</v>
      </c>
      <c r="K9" s="96">
        <f>min!L73</f>
        <v>4</v>
      </c>
      <c r="L9" s="78">
        <v>1</v>
      </c>
      <c r="M9" s="48">
        <f>L9*'Caratteristiche CAM'!$F$36</f>
        <v>1E-3</v>
      </c>
      <c r="N9" s="48">
        <f>1-('Caratteristiche CAM'!$C$35^2+(MINA('RInforzo CAM  min'!J9:K9))^2)/(3*J9*K9)</f>
        <v>0.89583333333333337</v>
      </c>
      <c r="O9" s="48">
        <f>(1-('Caratteristiche CAM'!$C$36/(2*MIN('Caratteristiche CAM'!$C$35,MINA('RInforzo CAM  min'!J9:K9))))^2)</f>
        <v>0.9375</v>
      </c>
      <c r="P9" s="73">
        <f>4*M9/((MAX(MIN(J9:K9),'Caratteristiche CAM'!$C$35))*'Caratteristiche CAM'!$C$36)*'Caratteristiche CAM'!$F$35</f>
        <v>3.1666666666666665E-4</v>
      </c>
      <c r="Q9" s="96">
        <f>0.5*P9*'Caratteristiche CAM'!$H$54</f>
        <v>36.190476190476183</v>
      </c>
      <c r="R9" s="96">
        <f t="shared" si="12"/>
        <v>30.39434523809523</v>
      </c>
      <c r="S9" s="96">
        <f>'Caratteristiche Materiale'!$N$4+'Caratteristiche CAM'!$Q$71*'RInforzo CAM  min'!R9</f>
        <v>641.08258928571433</v>
      </c>
      <c r="T9" s="31" t="str">
        <f>IF(S9&gt;2*'Caratteristiche Materiale'!$N$4,"error","OK")</f>
        <v>OK</v>
      </c>
      <c r="U9" s="16">
        <f t="shared" si="13"/>
        <v>1864.9675324675327</v>
      </c>
      <c r="V9" s="63" t="str">
        <f t="shared" si="14"/>
        <v>verificato</v>
      </c>
      <c r="W9" s="64">
        <f>0.0035+0.015*(R9/'Caratteristiche Materiale'!$N$4)</f>
        <v>4.2815688775510201E-3</v>
      </c>
      <c r="X9" s="16">
        <f>min!M73</f>
        <v>-233.60950000000003</v>
      </c>
      <c r="Y9" s="22">
        <f>IF(ABS(X9)&lt;('Caratteristiche Materiale'!$N$4-'Caratteristiche Materiale'!$N$4*0.4),-(((2*M9*'Caratteristiche CAM'!$F$35)/'Caratteristiche CAM'!$C$35*'Caratteristiche CAM'!$H$56*MAX(J9:K9))/(J9*K9)),0)</f>
        <v>-2.7142857142857144</v>
      </c>
      <c r="Z9" s="22">
        <f>(ABS((X9+Y9))*J9*K9+((2*'Caratteristiche CAM'!$F$35*'Caratteristiche CAM'!$F$36*'RInforzo CAM  min'!L9)/'Caratteristiche CAM'!$C$35)*MAX('RInforzo CAM  min'!J9:K9)*'Caratteristiche CAM'!$H$54)/((0.8*(0.85*'RInforzo CAM  min'!S9)*MIN('RInforzo CAM  min'!J9:K9)+((2*'Caratteristiche CAM'!$F$35*'Caratteristiche CAM'!$F$36*'RInforzo CAM  min'!L9)/'Caratteristiche CAM'!$C$35)*'Caratteristiche CAM'!$H$54))</f>
        <v>2.2414222846843961</v>
      </c>
      <c r="AA9" s="96">
        <f>0.85*S9*0.8*Z9*MIN(J9:K9)*(MAX(J9:K9)/2-0.4*Z9)+((2*'Caratteristiche CAM'!$F$35*'Caratteristiche CAM'!$F$36*'RInforzo CAM  min'!L9)/'Caratteristiche CAM'!$C$35)*'Caratteristiche CAM'!$H$54*(MAX('RInforzo CAM  min'!J9:K9)-'RInforzo CAM  min'!Z9)*'RInforzo CAM  min'!Z9/2</f>
        <v>891.07555102264109</v>
      </c>
      <c r="AB9" s="74" t="str">
        <f t="shared" si="3"/>
        <v>verificato</v>
      </c>
      <c r="AC9" s="6">
        <f>ABS(D9)/(0.85*'Caratteristiche Materiale'!$N$4*MAX('RInforzo CAM  min'!J9:K9))+('Caratteristiche CAM'!$F$35*'Caratteristiche CAM'!$F$36*'RInforzo CAM  min'!L9*'Caratteristiche CAM'!$H$54/('Caratteristiche CAM'!$C$35*0.85*'Caratteristiche Materiale'!$N$4*MAX('RInforzo CAM  min'!J9:K9)))</f>
        <v>0.38056562785114045</v>
      </c>
      <c r="AD9" s="96">
        <f>('Caratteristiche CAM'!$F$35*'Caratteristiche CAM'!$F$36*'RInforzo CAM  min'!L9*'Caratteristiche CAM'!$H$54/('Caratteristiche CAM'!$C$35))*MIN(J9:K9)/2+0.85*'Caratteristiche Materiale'!$N$4*MAX('RInforzo CAM  min'!J9:K9)*AC9*(MIN(J9:K9)-0.4*AC9)</f>
        <v>491.82741125167303</v>
      </c>
      <c r="AE9" s="74" t="str">
        <f t="shared" si="4"/>
        <v>verificato</v>
      </c>
      <c r="AF9" s="82">
        <f t="shared" si="15"/>
        <v>3.120711142342198</v>
      </c>
      <c r="AG9" s="22">
        <f>'Caratteristiche Materiale'!$N$5+0.4*ABS(X9)</f>
        <v>104.27713333333335</v>
      </c>
      <c r="AH9" s="22">
        <f>AF9*MIN(J9:K9)*AG9+0.6*AF9*L9*M9*'Caratteristiche CAM'!$F$35*'Caratteristiche CAM'!$H$54/'Caratteristiche CAM'!$C$36</f>
        <v>287.44065485849859</v>
      </c>
      <c r="AI9" s="85" t="str">
        <f t="shared" si="6"/>
        <v>verificato</v>
      </c>
      <c r="AJ9" s="49">
        <f>MAX!W73+0.6*AF9*L9*M9*'Caratteristiche CAM'!$F$35*'Caratteristiche CAM'!$H$54/'Caratteristiche CAM'!$C$36</f>
        <v>110.74687958503806</v>
      </c>
      <c r="AK9" s="84" t="str">
        <f t="shared" si="7"/>
        <v>verificato</v>
      </c>
      <c r="AL9" s="37">
        <f t="shared" si="8"/>
        <v>138.32294112839486</v>
      </c>
      <c r="AM9" s="95" t="s">
        <v>52</v>
      </c>
      <c r="AN9" s="37">
        <f t="shared" si="9"/>
        <v>359.01360768697361</v>
      </c>
      <c r="AO9" s="95" t="s">
        <v>52</v>
      </c>
      <c r="AP9" s="91">
        <f t="shared" si="10"/>
        <v>2073.9260345930516</v>
      </c>
      <c r="AQ9" s="95" t="s">
        <v>52</v>
      </c>
      <c r="AR9" s="37">
        <f t="shared" si="11"/>
        <v>842.34616246264216</v>
      </c>
      <c r="AS9" s="95" t="s">
        <v>52</v>
      </c>
    </row>
    <row r="10" spans="1:45" x14ac:dyDescent="0.25">
      <c r="A10" s="5" t="str">
        <f>min!A74</f>
        <v>X</v>
      </c>
      <c r="B10" s="5" t="str">
        <f>min!B74</f>
        <v>2.35x</v>
      </c>
      <c r="C10" s="5" t="str">
        <f>min!C74</f>
        <v>SISM 7</v>
      </c>
      <c r="D10" s="49">
        <f>min!E74</f>
        <v>-747.55040000000008</v>
      </c>
      <c r="E10" s="22">
        <f>min!F74</f>
        <v>-80.064000000000007</v>
      </c>
      <c r="F10" s="22">
        <f>min!G74</f>
        <v>-10.9696</v>
      </c>
      <c r="G10" s="22">
        <f>min!H74</f>
        <v>-128.01064</v>
      </c>
      <c r="H10" s="22">
        <f>min!I74</f>
        <v>-23.7148</v>
      </c>
      <c r="I10" s="90">
        <f>min!J74</f>
        <v>-105.78496000000001</v>
      </c>
      <c r="J10" s="96">
        <f>min!K74</f>
        <v>0.8</v>
      </c>
      <c r="K10" s="96">
        <f>min!L74</f>
        <v>4</v>
      </c>
      <c r="L10" s="78">
        <v>1</v>
      </c>
      <c r="M10" s="48">
        <f>L10*'Caratteristiche CAM'!$F$36</f>
        <v>1E-3</v>
      </c>
      <c r="N10" s="48">
        <f>1-('Caratteristiche CAM'!$C$35^2+(MINA('RInforzo CAM  min'!J10:K10))^2)/(3*J10*K10)</f>
        <v>0.89583333333333337</v>
      </c>
      <c r="O10" s="48">
        <f>(1-('Caratteristiche CAM'!$C$36/(2*MIN('Caratteristiche CAM'!$C$35,MINA('RInforzo CAM  min'!J10:K10))))^2)</f>
        <v>0.9375</v>
      </c>
      <c r="P10" s="73">
        <f>4*M10/((MAX(MIN(J10:K10),'Caratteristiche CAM'!$C$35))*'Caratteristiche CAM'!$C$36)*'Caratteristiche CAM'!$F$35</f>
        <v>3.1666666666666665E-4</v>
      </c>
      <c r="Q10" s="96">
        <f>0.5*P10*'Caratteristiche CAM'!$H$54</f>
        <v>36.190476190476183</v>
      </c>
      <c r="R10" s="96">
        <f t="shared" si="12"/>
        <v>30.39434523809523</v>
      </c>
      <c r="S10" s="96">
        <f>'Caratteristiche Materiale'!$N$4+'Caratteristiche CAM'!$Q$71*'RInforzo CAM  min'!R10</f>
        <v>641.08258928571433</v>
      </c>
      <c r="T10" s="31" t="str">
        <f>IF(S10&gt;2*'Caratteristiche Materiale'!$N$4,"error","OK")</f>
        <v>OK</v>
      </c>
      <c r="U10" s="16">
        <f t="shared" si="13"/>
        <v>1864.9675324675327</v>
      </c>
      <c r="V10" s="63" t="str">
        <f t="shared" si="14"/>
        <v>verificato</v>
      </c>
      <c r="W10" s="64">
        <f>0.0035+0.015*(R10/'Caratteristiche Materiale'!$N$4)</f>
        <v>4.2815688775510201E-3</v>
      </c>
      <c r="X10" s="16">
        <f>min!M74</f>
        <v>-233.60950000000003</v>
      </c>
      <c r="Y10" s="22">
        <f>IF(ABS(X10)&lt;('Caratteristiche Materiale'!$N$4-'Caratteristiche Materiale'!$N$4*0.4),-(((2*M10*'Caratteristiche CAM'!$F$35)/'Caratteristiche CAM'!$C$35*'Caratteristiche CAM'!$H$56*MAX(J10:K10))/(J10*K10)),0)</f>
        <v>-2.7142857142857144</v>
      </c>
      <c r="Z10" s="22">
        <f>(ABS((X10+Y10))*J10*K10+((2*'Caratteristiche CAM'!$F$35*'Caratteristiche CAM'!$F$36*'RInforzo CAM  min'!L10)/'Caratteristiche CAM'!$C$35)*MAX('RInforzo CAM  min'!J10:K10)*'Caratteristiche CAM'!$H$54)/((0.8*(0.85*'RInforzo CAM  min'!S10)*MIN('RInforzo CAM  min'!J10:K10)+((2*'Caratteristiche CAM'!$F$35*'Caratteristiche CAM'!$F$36*'RInforzo CAM  min'!L10)/'Caratteristiche CAM'!$C$35)*'Caratteristiche CAM'!$H$54))</f>
        <v>2.2414222846843961</v>
      </c>
      <c r="AA10" s="96">
        <f>0.85*S10*0.8*Z10*MIN(J10:K10)*(MAX(J10:K10)/2-0.4*Z10)+((2*'Caratteristiche CAM'!$F$35*'Caratteristiche CAM'!$F$36*'RInforzo CAM  min'!L10)/'Caratteristiche CAM'!$C$35)*'Caratteristiche CAM'!$H$54*(MAX('RInforzo CAM  min'!J10:K10)-'RInforzo CAM  min'!Z10)*'RInforzo CAM  min'!Z10/2</f>
        <v>891.07555102264109</v>
      </c>
      <c r="AB10" s="74" t="str">
        <f t="shared" si="3"/>
        <v>verificato</v>
      </c>
      <c r="AC10" s="6">
        <f>ABS(D10)/(0.85*'Caratteristiche Materiale'!$N$4*MAX('RInforzo CAM  min'!J10:K10))+('Caratteristiche CAM'!$F$35*'Caratteristiche CAM'!$F$36*'RInforzo CAM  min'!L10*'Caratteristiche CAM'!$H$54/('Caratteristiche CAM'!$C$35*0.85*'Caratteristiche Materiale'!$N$4*MAX('RInforzo CAM  min'!J10:K10)))</f>
        <v>0.38056562785114045</v>
      </c>
      <c r="AD10" s="96">
        <f>('Caratteristiche CAM'!$F$35*'Caratteristiche CAM'!$F$36*'RInforzo CAM  min'!L10*'Caratteristiche CAM'!$H$54/('Caratteristiche CAM'!$C$35))*MIN(J10:K10)/2+0.85*'Caratteristiche Materiale'!$N$4*MAX('RInforzo CAM  min'!J10:K10)*AC10*(MIN(J10:K10)-0.4*AC10)</f>
        <v>491.82741125167303</v>
      </c>
      <c r="AE10" s="74" t="str">
        <f t="shared" si="4"/>
        <v>verificato</v>
      </c>
      <c r="AF10" s="82">
        <f t="shared" si="15"/>
        <v>3.120711142342198</v>
      </c>
      <c r="AG10" s="22">
        <f>'Caratteristiche Materiale'!$N$5+0.4*ABS(X10)</f>
        <v>104.27713333333335</v>
      </c>
      <c r="AH10" s="22">
        <f>AF10*MIN(J10:K10)*AG10+0.6*AF10*L10*M10*'Caratteristiche CAM'!$F$35*'Caratteristiche CAM'!$H$54/'Caratteristiche CAM'!$C$36</f>
        <v>287.44065485849859</v>
      </c>
      <c r="AI10" s="85" t="str">
        <f t="shared" si="6"/>
        <v>verificato</v>
      </c>
      <c r="AJ10" s="49">
        <f>MAX!W74+0.6*AF10*L10*M10*'Caratteristiche CAM'!$F$35*'Caratteristiche CAM'!$H$54/'Caratteristiche CAM'!$C$36</f>
        <v>110.74687958503806</v>
      </c>
      <c r="AK10" s="84" t="str">
        <f t="shared" si="7"/>
        <v>verificato</v>
      </c>
      <c r="AL10" s="37">
        <f t="shared" si="8"/>
        <v>138.32294112839486</v>
      </c>
      <c r="AM10" s="95" t="s">
        <v>52</v>
      </c>
      <c r="AN10" s="37">
        <f t="shared" si="9"/>
        <v>359.01360768697361</v>
      </c>
      <c r="AO10" s="95" t="s">
        <v>52</v>
      </c>
      <c r="AP10" s="91">
        <f t="shared" si="10"/>
        <v>2073.9260345930516</v>
      </c>
      <c r="AQ10" s="95" t="s">
        <v>52</v>
      </c>
      <c r="AR10" s="37">
        <f t="shared" si="11"/>
        <v>842.34616246264216</v>
      </c>
      <c r="AS10" s="95" t="s">
        <v>52</v>
      </c>
    </row>
    <row r="11" spans="1:45" x14ac:dyDescent="0.25">
      <c r="A11" s="5" t="str">
        <f>min!A75</f>
        <v>X</v>
      </c>
      <c r="B11" s="5" t="str">
        <f>min!B75</f>
        <v>2.35x</v>
      </c>
      <c r="C11" s="5" t="str">
        <f>min!C75</f>
        <v>SISM 8</v>
      </c>
      <c r="D11" s="49">
        <f>min!E75</f>
        <v>-747.55040000000008</v>
      </c>
      <c r="E11" s="22">
        <f>min!F75</f>
        <v>-80.064000000000007</v>
      </c>
      <c r="F11" s="22">
        <f>min!G75</f>
        <v>-10.9696</v>
      </c>
      <c r="G11" s="22">
        <f>min!H75</f>
        <v>-128.01064</v>
      </c>
      <c r="H11" s="22">
        <f>min!I75</f>
        <v>-23.7148</v>
      </c>
      <c r="I11" s="90">
        <f>min!J75</f>
        <v>-105.78496000000001</v>
      </c>
      <c r="J11" s="96">
        <f>min!K75</f>
        <v>0.8</v>
      </c>
      <c r="K11" s="96">
        <f>min!L75</f>
        <v>4</v>
      </c>
      <c r="L11" s="78">
        <v>1</v>
      </c>
      <c r="M11" s="48">
        <f>L11*'Caratteristiche CAM'!$F$36</f>
        <v>1E-3</v>
      </c>
      <c r="N11" s="48">
        <f>1-('Caratteristiche CAM'!$C$35^2+(MINA('RInforzo CAM  min'!J11:K11))^2)/(3*J11*K11)</f>
        <v>0.89583333333333337</v>
      </c>
      <c r="O11" s="48">
        <f>(1-('Caratteristiche CAM'!$C$36/(2*MIN('Caratteristiche CAM'!$C$35,MINA('RInforzo CAM  min'!J11:K11))))^2)</f>
        <v>0.9375</v>
      </c>
      <c r="P11" s="73">
        <f>4*M11/((MAX(MIN(J11:K11),'Caratteristiche CAM'!$C$35))*'Caratteristiche CAM'!$C$36)*'Caratteristiche CAM'!$F$35</f>
        <v>3.1666666666666665E-4</v>
      </c>
      <c r="Q11" s="96">
        <f>0.5*P11*'Caratteristiche CAM'!$H$54</f>
        <v>36.190476190476183</v>
      </c>
      <c r="R11" s="96">
        <f t="shared" si="12"/>
        <v>30.39434523809523</v>
      </c>
      <c r="S11" s="96">
        <f>'Caratteristiche Materiale'!$N$4+'Caratteristiche CAM'!$Q$71*'RInforzo CAM  min'!R11</f>
        <v>641.08258928571433</v>
      </c>
      <c r="T11" s="31" t="str">
        <f>IF(S11&gt;2*'Caratteristiche Materiale'!$N$4,"error","OK")</f>
        <v>OK</v>
      </c>
      <c r="U11" s="16">
        <f t="shared" si="13"/>
        <v>1864.9675324675327</v>
      </c>
      <c r="V11" s="63" t="str">
        <f t="shared" si="14"/>
        <v>verificato</v>
      </c>
      <c r="W11" s="64">
        <f>0.0035+0.015*(R11/'Caratteristiche Materiale'!$N$4)</f>
        <v>4.2815688775510201E-3</v>
      </c>
      <c r="X11" s="16">
        <f>min!M75</f>
        <v>-233.60950000000003</v>
      </c>
      <c r="Y11" s="22">
        <f>IF(ABS(X11)&lt;('Caratteristiche Materiale'!$N$4-'Caratteristiche Materiale'!$N$4*0.4),-(((2*M11*'Caratteristiche CAM'!$F$35)/'Caratteristiche CAM'!$C$35*'Caratteristiche CAM'!$H$56*MAX(J11:K11))/(J11*K11)),0)</f>
        <v>-2.7142857142857144</v>
      </c>
      <c r="Z11" s="22">
        <f>(ABS((X11+Y11))*J11*K11+((2*'Caratteristiche CAM'!$F$35*'Caratteristiche CAM'!$F$36*'RInforzo CAM  min'!L11)/'Caratteristiche CAM'!$C$35)*MAX('RInforzo CAM  min'!J11:K11)*'Caratteristiche CAM'!$H$54)/((0.8*(0.85*'RInforzo CAM  min'!S11)*MIN('RInforzo CAM  min'!J11:K11)+((2*'Caratteristiche CAM'!$F$35*'Caratteristiche CAM'!$F$36*'RInforzo CAM  min'!L11)/'Caratteristiche CAM'!$C$35)*'Caratteristiche CAM'!$H$54))</f>
        <v>2.2414222846843961</v>
      </c>
      <c r="AA11" s="96">
        <f>0.85*S11*0.8*Z11*MIN(J11:K11)*(MAX(J11:K11)/2-0.4*Z11)+((2*'Caratteristiche CAM'!$F$35*'Caratteristiche CAM'!$F$36*'RInforzo CAM  min'!L11)/'Caratteristiche CAM'!$C$35)*'Caratteristiche CAM'!$H$54*(MAX('RInforzo CAM  min'!J11:K11)-'RInforzo CAM  min'!Z11)*'RInforzo CAM  min'!Z11/2</f>
        <v>891.07555102264109</v>
      </c>
      <c r="AB11" s="74" t="str">
        <f t="shared" si="3"/>
        <v>verificato</v>
      </c>
      <c r="AC11" s="6">
        <f>ABS(D11)/(0.85*'Caratteristiche Materiale'!$N$4*MAX('RInforzo CAM  min'!J11:K11))+('Caratteristiche CAM'!$F$35*'Caratteristiche CAM'!$F$36*'RInforzo CAM  min'!L11*'Caratteristiche CAM'!$H$54/('Caratteristiche CAM'!$C$35*0.85*'Caratteristiche Materiale'!$N$4*MAX('RInforzo CAM  min'!J11:K11)))</f>
        <v>0.38056562785114045</v>
      </c>
      <c r="AD11" s="96">
        <f>('Caratteristiche CAM'!$F$35*'Caratteristiche CAM'!$F$36*'RInforzo CAM  min'!L11*'Caratteristiche CAM'!$H$54/('Caratteristiche CAM'!$C$35))*MIN(J11:K11)/2+0.85*'Caratteristiche Materiale'!$N$4*MAX('RInforzo CAM  min'!J11:K11)*AC11*(MIN(J11:K11)-0.4*AC11)</f>
        <v>491.82741125167303</v>
      </c>
      <c r="AE11" s="74" t="str">
        <f t="shared" si="4"/>
        <v>verificato</v>
      </c>
      <c r="AF11" s="82">
        <f t="shared" si="15"/>
        <v>3.120711142342198</v>
      </c>
      <c r="AG11" s="22">
        <f>'Caratteristiche Materiale'!$N$5+0.4*ABS(X11)</f>
        <v>104.27713333333335</v>
      </c>
      <c r="AH11" s="22">
        <f>AF11*MIN(J11:K11)*AG11+0.6*AF11*L11*M11*'Caratteristiche CAM'!$F$35*'Caratteristiche CAM'!$H$54/'Caratteristiche CAM'!$C$36</f>
        <v>287.44065485849859</v>
      </c>
      <c r="AI11" s="85" t="str">
        <f t="shared" si="6"/>
        <v>verificato</v>
      </c>
      <c r="AJ11" s="49">
        <f>MAX!W75+0.6*AF11*L11*M11*'Caratteristiche CAM'!$F$35*'Caratteristiche CAM'!$H$54/'Caratteristiche CAM'!$C$36</f>
        <v>110.74687958503806</v>
      </c>
      <c r="AK11" s="84" t="str">
        <f t="shared" si="7"/>
        <v>verificato</v>
      </c>
      <c r="AL11" s="37">
        <f t="shared" si="8"/>
        <v>138.32294112839486</v>
      </c>
      <c r="AM11" s="95" t="s">
        <v>52</v>
      </c>
      <c r="AN11" s="37">
        <f t="shared" si="9"/>
        <v>359.01360768697361</v>
      </c>
      <c r="AO11" s="95" t="s">
        <v>52</v>
      </c>
      <c r="AP11" s="91">
        <f t="shared" si="10"/>
        <v>2073.9260345930516</v>
      </c>
      <c r="AQ11" s="95" t="s">
        <v>52</v>
      </c>
      <c r="AR11" s="37">
        <f t="shared" si="11"/>
        <v>842.34616246264216</v>
      </c>
      <c r="AS11" s="95" t="s">
        <v>52</v>
      </c>
    </row>
    <row r="12" spans="1:45" x14ac:dyDescent="0.25">
      <c r="A12" s="5" t="str">
        <f>min!A76</f>
        <v>X</v>
      </c>
      <c r="B12" s="5" t="str">
        <f>min!B76</f>
        <v>2.36x</v>
      </c>
      <c r="C12" s="5" t="str">
        <f>min!C76</f>
        <v>SISM 1</v>
      </c>
      <c r="D12" s="49">
        <f>min!E76</f>
        <v>-592.03039999999999</v>
      </c>
      <c r="E12" s="22">
        <f>min!F76</f>
        <v>-21.313600000000001</v>
      </c>
      <c r="F12" s="22">
        <f>min!G76</f>
        <v>-47.916000000000004</v>
      </c>
      <c r="G12" s="22">
        <f>min!H76</f>
        <v>-28.085440000000002</v>
      </c>
      <c r="H12" s="22">
        <f>min!I76</f>
        <v>-32.483359999999998</v>
      </c>
      <c r="I12" s="90">
        <f>min!J76</f>
        <v>-68.105119999999999</v>
      </c>
      <c r="J12" s="96">
        <f>min!K76</f>
        <v>0.8</v>
      </c>
      <c r="K12" s="96">
        <f>min!L76</f>
        <v>3.8</v>
      </c>
      <c r="L12" s="78">
        <v>1</v>
      </c>
      <c r="M12" s="48">
        <f>L12*'Caratteristiche CAM'!$F$36</f>
        <v>1E-3</v>
      </c>
      <c r="N12" s="48">
        <f>1-('Caratteristiche CAM'!$C$35^2+(MINA('RInforzo CAM  min'!J12:K12))^2)/(3*J12*K12)</f>
        <v>0.89035087719298245</v>
      </c>
      <c r="O12" s="48">
        <f>(1-('Caratteristiche CAM'!$C$36/(2*MIN('Caratteristiche CAM'!$C$35,MINA('RInforzo CAM  min'!J12:K12))))^2)</f>
        <v>0.9375</v>
      </c>
      <c r="P12" s="73">
        <f>4*M12/((MAX(MIN(J12:K12),'Caratteristiche CAM'!$C$35))*'Caratteristiche CAM'!$C$36)*'Caratteristiche CAM'!$F$35</f>
        <v>3.1666666666666665E-4</v>
      </c>
      <c r="Q12" s="96">
        <f>0.5*P12*'Caratteristiche CAM'!$H$54</f>
        <v>36.190476190476183</v>
      </c>
      <c r="R12" s="96">
        <f t="shared" si="12"/>
        <v>30.208333333333325</v>
      </c>
      <c r="S12" s="96">
        <f>'Caratteristiche Materiale'!$N$4+'Caratteristiche CAM'!$Q$71*'RInforzo CAM  min'!R12</f>
        <v>640.72916666666674</v>
      </c>
      <c r="T12" s="31" t="str">
        <f>IF(S12&gt;2*'Caratteristiche Materiale'!$N$4,"error","OK")</f>
        <v>OK</v>
      </c>
      <c r="U12" s="16">
        <f t="shared" si="13"/>
        <v>1770.7424242424242</v>
      </c>
      <c r="V12" s="63" t="str">
        <f t="shared" si="14"/>
        <v>verificato</v>
      </c>
      <c r="W12" s="64">
        <f>0.0035+0.015*(R12/'Caratteristiche Materiale'!$N$4)</f>
        <v>4.2767857142857139E-3</v>
      </c>
      <c r="X12" s="16">
        <f>min!M76</f>
        <v>-194.74684210526314</v>
      </c>
      <c r="Y12" s="22">
        <f>IF(ABS(X12)&lt;('Caratteristiche Materiale'!$N$4-'Caratteristiche Materiale'!$N$4*0.4),-(((2*M12*'Caratteristiche CAM'!$F$35)/'Caratteristiche CAM'!$C$35*'Caratteristiche CAM'!$H$56*MAX(J12:K12))/(J12*K12)),0)</f>
        <v>-2.7142857142857149</v>
      </c>
      <c r="Z12" s="22">
        <f>(ABS((X12+Y12))*J12*K12+((2*'Caratteristiche CAM'!$F$35*'Caratteristiche CAM'!$F$36*'RInforzo CAM  min'!L12)/'Caratteristiche CAM'!$C$35)*MAX('RInforzo CAM  min'!J12:K12)*'Caratteristiche CAM'!$H$54)/((0.8*(0.85*'RInforzo CAM  min'!S12)*MIN('RInforzo CAM  min'!J12:K12)+((2*'Caratteristiche CAM'!$F$35*'Caratteristiche CAM'!$F$36*'RInforzo CAM  min'!L12)/'Caratteristiche CAM'!$C$35)*'Caratteristiche CAM'!$H$54))</f>
        <v>1.8050469523288586</v>
      </c>
      <c r="AA12" s="96">
        <f>0.85*S12*0.8*Z12*MIN(J12:K12)*(MAX(J12:K12)/2-0.4*Z12)+((2*'Caratteristiche CAM'!$F$35*'Caratteristiche CAM'!$F$36*'RInforzo CAM  min'!L12)/'Caratteristiche CAM'!$C$35)*'Caratteristiche CAM'!$H$54*(MAX('RInforzo CAM  min'!J12:K12)-'RInforzo CAM  min'!Z12)*'RInforzo CAM  min'!Z12/2</f>
        <v>767.20428170352238</v>
      </c>
      <c r="AB12" s="74" t="str">
        <f t="shared" si="3"/>
        <v>verificato</v>
      </c>
      <c r="AC12" s="6">
        <f>ABS(D12)/(0.85*'Caratteristiche Materiale'!$N$4*MAX('RInforzo CAM  min'!J12:K12))+('Caratteristiche CAM'!$F$35*'Caratteristiche CAM'!$F$36*'RInforzo CAM  min'!L12*'Caratteristiche CAM'!$H$54/('Caratteristiche CAM'!$C$35*0.85*'Caratteristiche Materiale'!$N$4*MAX('RInforzo CAM  min'!J12:K12)))</f>
        <v>0.318054928918936</v>
      </c>
      <c r="AD12" s="96">
        <f>('Caratteristiche CAM'!$F$35*'Caratteristiche CAM'!$F$36*'RInforzo CAM  min'!L12*'Caratteristiche CAM'!$H$54/('Caratteristiche CAM'!$C$35))*MIN(J12:K12)/2+0.85*'Caratteristiche Materiale'!$N$4*MAX('RInforzo CAM  min'!J12:K12)*AC12*(MIN(J12:K12)-0.4*AC12)</f>
        <v>406.06991482319029</v>
      </c>
      <c r="AE12" s="74" t="str">
        <f t="shared" si="4"/>
        <v>verificato</v>
      </c>
      <c r="AF12" s="82">
        <f t="shared" si="15"/>
        <v>2.8025234761644291</v>
      </c>
      <c r="AG12" s="22">
        <f>'Caratteristiche Materiale'!$N$5+0.4*ABS(X12)</f>
        <v>88.732070175438594</v>
      </c>
      <c r="AH12" s="22">
        <f>AF12*MIN(J12:K12)*AG12+0.6*AF12*L12*M12*'Caratteristiche CAM'!$F$35*'Caratteristiche CAM'!$H$54/'Caratteristiche CAM'!$C$36</f>
        <v>223.28088599724003</v>
      </c>
      <c r="AI12" s="85" t="str">
        <f t="shared" si="6"/>
        <v>verificato</v>
      </c>
      <c r="AJ12" s="49">
        <f>MAX!W76+0.6*AF12*L12*M12*'Caratteristiche CAM'!$F$35*'Caratteristiche CAM'!$H$54/'Caratteristiche CAM'!$C$36</f>
        <v>110.20027141371351</v>
      </c>
      <c r="AK12" s="84" t="str">
        <f t="shared" si="7"/>
        <v>verificato</v>
      </c>
      <c r="AL12" s="37">
        <f t="shared" si="8"/>
        <v>517.04203613520713</v>
      </c>
      <c r="AM12" s="95" t="s">
        <v>52</v>
      </c>
      <c r="AN12" s="37">
        <f t="shared" si="9"/>
        <v>1047.5981814298852</v>
      </c>
      <c r="AO12" s="95" t="s">
        <v>52</v>
      </c>
      <c r="AP12" s="91">
        <f t="shared" si="10"/>
        <v>1250.085935762773</v>
      </c>
      <c r="AQ12" s="95" t="s">
        <v>52</v>
      </c>
      <c r="AR12" s="37">
        <f t="shared" si="11"/>
        <v>1126.5001540317708</v>
      </c>
      <c r="AS12" s="95" t="s">
        <v>52</v>
      </c>
    </row>
    <row r="13" spans="1:45" x14ac:dyDescent="0.25">
      <c r="A13" s="5" t="str">
        <f>min!A77</f>
        <v>X</v>
      </c>
      <c r="B13" s="5" t="str">
        <f>min!B77</f>
        <v>2.36x</v>
      </c>
      <c r="C13" s="5" t="str">
        <f>min!C77</f>
        <v>SISM 2</v>
      </c>
      <c r="D13" s="49">
        <f>min!E77</f>
        <v>-561.12720000000002</v>
      </c>
      <c r="E13" s="22">
        <f>min!F77</f>
        <v>-17.003200000000003</v>
      </c>
      <c r="F13" s="22">
        <f>min!G77</f>
        <v>-90.832000000000008</v>
      </c>
      <c r="G13" s="22">
        <f>min!H77</f>
        <v>-37.119760000000007</v>
      </c>
      <c r="H13" s="22">
        <f>min!I77</f>
        <v>-59.949760000000005</v>
      </c>
      <c r="I13" s="90">
        <f>min!J77</f>
        <v>-54.018720000000002</v>
      </c>
      <c r="J13" s="96">
        <f>min!K77</f>
        <v>0.8</v>
      </c>
      <c r="K13" s="96">
        <f>min!L77</f>
        <v>3.8</v>
      </c>
      <c r="L13" s="78">
        <v>1</v>
      </c>
      <c r="M13" s="48">
        <f>L13*'Caratteristiche CAM'!$F$36</f>
        <v>1E-3</v>
      </c>
      <c r="N13" s="48">
        <f>1-('Caratteristiche CAM'!$C$35^2+(MINA('RInforzo CAM  min'!J13:K13))^2)/(3*J13*K13)</f>
        <v>0.89035087719298245</v>
      </c>
      <c r="O13" s="48">
        <f>(1-('Caratteristiche CAM'!$C$36/(2*MIN('Caratteristiche CAM'!$C$35,MINA('RInforzo CAM  min'!J13:K13))))^2)</f>
        <v>0.9375</v>
      </c>
      <c r="P13" s="73">
        <f>4*M13/((MAX(MIN(J13:K13),'Caratteristiche CAM'!$C$35))*'Caratteristiche CAM'!$C$36)*'Caratteristiche CAM'!$F$35</f>
        <v>3.1666666666666665E-4</v>
      </c>
      <c r="Q13" s="96">
        <f>0.5*P13*'Caratteristiche CAM'!$H$54</f>
        <v>36.190476190476183</v>
      </c>
      <c r="R13" s="96">
        <f t="shared" si="12"/>
        <v>30.208333333333325</v>
      </c>
      <c r="S13" s="96">
        <f>'Caratteristiche Materiale'!$N$4+'Caratteristiche CAM'!$Q$71*'RInforzo CAM  min'!R13</f>
        <v>640.72916666666674</v>
      </c>
      <c r="T13" s="31" t="str">
        <f>IF(S13&gt;2*'Caratteristiche Materiale'!$N$4,"error","OK")</f>
        <v>OK</v>
      </c>
      <c r="U13" s="16">
        <f t="shared" si="13"/>
        <v>1770.7424242424242</v>
      </c>
      <c r="V13" s="63" t="str">
        <f t="shared" si="14"/>
        <v>verificato</v>
      </c>
      <c r="W13" s="64">
        <f>0.0035+0.015*(R13/'Caratteristiche Materiale'!$N$4)</f>
        <v>4.2767857142857139E-3</v>
      </c>
      <c r="X13" s="16">
        <f>min!M77</f>
        <v>-184.58131578947368</v>
      </c>
      <c r="Y13" s="22">
        <f>IF(ABS(X13)&lt;('Caratteristiche Materiale'!$N$4-'Caratteristiche Materiale'!$N$4*0.4),-(((2*M13*'Caratteristiche CAM'!$F$35)/'Caratteristiche CAM'!$C$35*'Caratteristiche CAM'!$H$56*MAX(J13:K13))/(J13*K13)),0)</f>
        <v>-2.7142857142857149</v>
      </c>
      <c r="Z13" s="22">
        <f>(ABS((X13+Y13))*J13*K13+((2*'Caratteristiche CAM'!$F$35*'Caratteristiche CAM'!$F$36*'RInforzo CAM  min'!L13)/'Caratteristiche CAM'!$C$35)*MAX('RInforzo CAM  min'!J13:K13)*'Caratteristiche CAM'!$H$54)/((0.8*(0.85*'RInforzo CAM  min'!S13)*MIN('RInforzo CAM  min'!J13:K13)+((2*'Caratteristiche CAM'!$F$35*'Caratteristiche CAM'!$F$36*'RInforzo CAM  min'!L13)/'Caratteristiche CAM'!$C$35)*'Caratteristiche CAM'!$H$54))</f>
        <v>1.7199218751024761</v>
      </c>
      <c r="AA13" s="96">
        <f>0.85*S13*0.8*Z13*MIN(J13:K13)*(MAX(J13:K13)/2-0.4*Z13)+((2*'Caratteristiche CAM'!$F$35*'Caratteristiche CAM'!$F$36*'RInforzo CAM  min'!L13)/'Caratteristiche CAM'!$C$35)*'Caratteristiche CAM'!$H$54*(MAX('RInforzo CAM  min'!J13:K13)-'RInforzo CAM  min'!Z13)*'RInforzo CAM  min'!Z13/2</f>
        <v>752.49570563767929</v>
      </c>
      <c r="AB13" s="74" t="str">
        <f t="shared" si="3"/>
        <v>verificato</v>
      </c>
      <c r="AC13" s="6">
        <f>ABS(D13)/(0.85*'Caratteristiche Materiale'!$N$4*MAX('RInforzo CAM  min'!J13:K13))+('Caratteristiche CAM'!$F$35*'Caratteristiche CAM'!$F$36*'RInforzo CAM  min'!L13*'Caratteristiche CAM'!$H$54/('Caratteristiche CAM'!$C$35*0.85*'Caratteristiche Materiale'!$N$4*MAX('RInforzo CAM  min'!J13:K13)))</f>
        <v>0.30165340746825048</v>
      </c>
      <c r="AD13" s="96">
        <f>('Caratteristiche CAM'!$F$35*'Caratteristiche CAM'!$F$36*'RInforzo CAM  min'!L13*'Caratteristiche CAM'!$H$54/('Caratteristiche CAM'!$C$35))*MIN(J13:K13)/2+0.85*'Caratteristiche Materiale'!$N$4*MAX('RInforzo CAM  min'!J13:K13)*AC13*(MIN(J13:K13)-0.4*AC13)</f>
        <v>389.00774308760646</v>
      </c>
      <c r="AE13" s="74" t="str">
        <f t="shared" si="4"/>
        <v>verificato</v>
      </c>
      <c r="AF13" s="82">
        <f t="shared" si="15"/>
        <v>2.7599609375512379</v>
      </c>
      <c r="AG13" s="22">
        <f>'Caratteristiche Materiale'!$N$5+0.4*ABS(X13)</f>
        <v>84.665859649122808</v>
      </c>
      <c r="AH13" s="22">
        <f>AF13*MIN(J13:K13)*AG13+0.6*AF13*L13*M13*'Caratteristiche CAM'!$F$35*'Caratteristiche CAM'!$H$54/'Caratteristiche CAM'!$C$36</f>
        <v>210.91180444392177</v>
      </c>
      <c r="AI13" s="85" t="str">
        <f t="shared" si="6"/>
        <v>verificato</v>
      </c>
      <c r="AJ13" s="49">
        <f>MAX!W77+0.6*AF13*L13*M13*'Caratteristiche CAM'!$F$35*'Caratteristiche CAM'!$H$54/'Caratteristiche CAM'!$C$36</f>
        <v>113.69488113575127</v>
      </c>
      <c r="AK13" s="84" t="str">
        <f t="shared" si="7"/>
        <v>verificato</v>
      </c>
      <c r="AL13" s="37">
        <f t="shared" si="8"/>
        <v>668.66755161235096</v>
      </c>
      <c r="AM13" s="95" t="s">
        <v>52</v>
      </c>
      <c r="AN13" s="37">
        <f t="shared" si="9"/>
        <v>1240.4241815888874</v>
      </c>
      <c r="AO13" s="95" t="s">
        <v>52</v>
      </c>
      <c r="AP13" s="91">
        <f t="shared" si="10"/>
        <v>648.88957535043744</v>
      </c>
      <c r="AQ13" s="95" t="s">
        <v>52</v>
      </c>
      <c r="AR13" s="37">
        <f t="shared" si="11"/>
        <v>1393.0276497437912</v>
      </c>
      <c r="AS13" s="95" t="s">
        <v>52</v>
      </c>
    </row>
    <row r="14" spans="1:45" x14ac:dyDescent="0.25">
      <c r="A14" s="5" t="str">
        <f>min!A78</f>
        <v>X</v>
      </c>
      <c r="B14" s="5" t="str">
        <f>min!B78</f>
        <v>2.36x</v>
      </c>
      <c r="C14" s="5" t="str">
        <f>min!C78</f>
        <v>SISM 3</v>
      </c>
      <c r="D14" s="49">
        <f>min!E78</f>
        <v>-592.03039999999999</v>
      </c>
      <c r="E14" s="22">
        <f>min!F78</f>
        <v>-21.313600000000001</v>
      </c>
      <c r="F14" s="22">
        <f>min!G78</f>
        <v>-47.916000000000004</v>
      </c>
      <c r="G14" s="22">
        <f>min!H78</f>
        <v>-28.085440000000002</v>
      </c>
      <c r="H14" s="22">
        <f>min!I78</f>
        <v>-32.483359999999998</v>
      </c>
      <c r="I14" s="90">
        <f>min!J78</f>
        <v>-68.105119999999999</v>
      </c>
      <c r="J14" s="96">
        <f>min!K78</f>
        <v>0.8</v>
      </c>
      <c r="K14" s="96">
        <f>min!L78</f>
        <v>3.8</v>
      </c>
      <c r="L14" s="78">
        <v>1</v>
      </c>
      <c r="M14" s="48">
        <f>L14*'Caratteristiche CAM'!$F$36</f>
        <v>1E-3</v>
      </c>
      <c r="N14" s="48">
        <f>1-('Caratteristiche CAM'!$C$35^2+(MINA('RInforzo CAM  min'!J14:K14))^2)/(3*J14*K14)</f>
        <v>0.89035087719298245</v>
      </c>
      <c r="O14" s="48">
        <f>(1-('Caratteristiche CAM'!$C$36/(2*MIN('Caratteristiche CAM'!$C$35,MINA('RInforzo CAM  min'!J14:K14))))^2)</f>
        <v>0.9375</v>
      </c>
      <c r="P14" s="73">
        <f>4*M14/((MAX(MIN(J14:K14),'Caratteristiche CAM'!$C$35))*'Caratteristiche CAM'!$C$36)*'Caratteristiche CAM'!$F$35</f>
        <v>3.1666666666666665E-4</v>
      </c>
      <c r="Q14" s="96">
        <f>0.5*P14*'Caratteristiche CAM'!$H$54</f>
        <v>36.190476190476183</v>
      </c>
      <c r="R14" s="96">
        <f t="shared" si="12"/>
        <v>30.208333333333325</v>
      </c>
      <c r="S14" s="96">
        <f>'Caratteristiche Materiale'!$N$4+'Caratteristiche CAM'!$Q$71*'RInforzo CAM  min'!R14</f>
        <v>640.72916666666674</v>
      </c>
      <c r="T14" s="31" t="str">
        <f>IF(S14&gt;2*'Caratteristiche Materiale'!$N$4,"error","OK")</f>
        <v>OK</v>
      </c>
      <c r="U14" s="16">
        <f t="shared" si="13"/>
        <v>1770.7424242424242</v>
      </c>
      <c r="V14" s="63" t="str">
        <f t="shared" si="14"/>
        <v>verificato</v>
      </c>
      <c r="W14" s="64">
        <f>0.0035+0.015*(R14/'Caratteristiche Materiale'!$N$4)</f>
        <v>4.2767857142857139E-3</v>
      </c>
      <c r="X14" s="16">
        <f>min!M78</f>
        <v>-194.74684210526314</v>
      </c>
      <c r="Y14" s="22">
        <f>IF(ABS(X14)&lt;('Caratteristiche Materiale'!$N$4-'Caratteristiche Materiale'!$N$4*0.4),-(((2*M14*'Caratteristiche CAM'!$F$35)/'Caratteristiche CAM'!$C$35*'Caratteristiche CAM'!$H$56*MAX(J14:K14))/(J14*K14)),0)</f>
        <v>-2.7142857142857149</v>
      </c>
      <c r="Z14" s="22">
        <f>(ABS((X14+Y14))*J14*K14+((2*'Caratteristiche CAM'!$F$35*'Caratteristiche CAM'!$F$36*'RInforzo CAM  min'!L14)/'Caratteristiche CAM'!$C$35)*MAX('RInforzo CAM  min'!J14:K14)*'Caratteristiche CAM'!$H$54)/((0.8*(0.85*'RInforzo CAM  min'!S14)*MIN('RInforzo CAM  min'!J14:K14)+((2*'Caratteristiche CAM'!$F$35*'Caratteristiche CAM'!$F$36*'RInforzo CAM  min'!L14)/'Caratteristiche CAM'!$C$35)*'Caratteristiche CAM'!$H$54))</f>
        <v>1.8050469523288586</v>
      </c>
      <c r="AA14" s="96">
        <f>0.85*S14*0.8*Z14*MIN(J14:K14)*(MAX(J14:K14)/2-0.4*Z14)+((2*'Caratteristiche CAM'!$F$35*'Caratteristiche CAM'!$F$36*'RInforzo CAM  min'!L14)/'Caratteristiche CAM'!$C$35)*'Caratteristiche CAM'!$H$54*(MAX('RInforzo CAM  min'!J14:K14)-'RInforzo CAM  min'!Z14)*'RInforzo CAM  min'!Z14/2</f>
        <v>767.20428170352238</v>
      </c>
      <c r="AB14" s="74" t="str">
        <f t="shared" si="3"/>
        <v>verificato</v>
      </c>
      <c r="AC14" s="6">
        <f>ABS(D14)/(0.85*'Caratteristiche Materiale'!$N$4*MAX('RInforzo CAM  min'!J14:K14))+('Caratteristiche CAM'!$F$35*'Caratteristiche CAM'!$F$36*'RInforzo CAM  min'!L14*'Caratteristiche CAM'!$H$54/('Caratteristiche CAM'!$C$35*0.85*'Caratteristiche Materiale'!$N$4*MAX('RInforzo CAM  min'!J14:K14)))</f>
        <v>0.318054928918936</v>
      </c>
      <c r="AD14" s="96">
        <f>('Caratteristiche CAM'!$F$35*'Caratteristiche CAM'!$F$36*'RInforzo CAM  min'!L14*'Caratteristiche CAM'!$H$54/('Caratteristiche CAM'!$C$35))*MIN(J14:K14)/2+0.85*'Caratteristiche Materiale'!$N$4*MAX('RInforzo CAM  min'!J14:K14)*AC14*(MIN(J14:K14)-0.4*AC14)</f>
        <v>406.06991482319029</v>
      </c>
      <c r="AE14" s="74" t="str">
        <f t="shared" si="4"/>
        <v>verificato</v>
      </c>
      <c r="AF14" s="82">
        <f t="shared" si="15"/>
        <v>2.8025234761644291</v>
      </c>
      <c r="AG14" s="22">
        <f>'Caratteristiche Materiale'!$N$5+0.4*ABS(X14)</f>
        <v>88.732070175438594</v>
      </c>
      <c r="AH14" s="22">
        <f>AF14*MIN(J14:K14)*AG14+0.6*AF14*L14*M14*'Caratteristiche CAM'!$F$35*'Caratteristiche CAM'!$H$54/'Caratteristiche CAM'!$C$36</f>
        <v>223.28088599724003</v>
      </c>
      <c r="AI14" s="85" t="str">
        <f t="shared" si="6"/>
        <v>verificato</v>
      </c>
      <c r="AJ14" s="49">
        <f>MAX!W78+0.6*AF14*L14*M14*'Caratteristiche CAM'!$F$35*'Caratteristiche CAM'!$H$54/'Caratteristiche CAM'!$C$36</f>
        <v>110.20027141371351</v>
      </c>
      <c r="AK14" s="84" t="str">
        <f t="shared" si="7"/>
        <v>verificato</v>
      </c>
      <c r="AL14" s="37">
        <f t="shared" si="8"/>
        <v>517.04203613520713</v>
      </c>
      <c r="AM14" s="95" t="s">
        <v>52</v>
      </c>
      <c r="AN14" s="37">
        <f t="shared" si="9"/>
        <v>1047.5981814298852</v>
      </c>
      <c r="AO14" s="95" t="s">
        <v>52</v>
      </c>
      <c r="AP14" s="91">
        <f t="shared" si="10"/>
        <v>1250.085935762773</v>
      </c>
      <c r="AQ14" s="95" t="s">
        <v>52</v>
      </c>
      <c r="AR14" s="37">
        <f t="shared" si="11"/>
        <v>1126.5001540317708</v>
      </c>
      <c r="AS14" s="95" t="s">
        <v>52</v>
      </c>
    </row>
    <row r="15" spans="1:45" x14ac:dyDescent="0.25">
      <c r="A15" s="5" t="str">
        <f>min!A79</f>
        <v>X</v>
      </c>
      <c r="B15" s="5" t="str">
        <f>min!B79</f>
        <v>2.36x</v>
      </c>
      <c r="C15" s="5" t="str">
        <f>min!C79</f>
        <v>SISM 4</v>
      </c>
      <c r="D15" s="49">
        <f>min!E79</f>
        <v>-592.03039999999999</v>
      </c>
      <c r="E15" s="22">
        <f>min!F79</f>
        <v>-21.313600000000001</v>
      </c>
      <c r="F15" s="22">
        <f>min!G79</f>
        <v>-47.916000000000004</v>
      </c>
      <c r="G15" s="22">
        <f>min!H79</f>
        <v>-28.085440000000002</v>
      </c>
      <c r="H15" s="22">
        <f>min!I79</f>
        <v>-32.483359999999998</v>
      </c>
      <c r="I15" s="90">
        <f>min!J79</f>
        <v>-68.105119999999999</v>
      </c>
      <c r="J15" s="96">
        <f>min!K79</f>
        <v>0.8</v>
      </c>
      <c r="K15" s="96">
        <f>min!L79</f>
        <v>3.8</v>
      </c>
      <c r="L15" s="78">
        <v>1</v>
      </c>
      <c r="M15" s="48">
        <f>L15*'Caratteristiche CAM'!$F$36</f>
        <v>1E-3</v>
      </c>
      <c r="N15" s="48">
        <f>1-('Caratteristiche CAM'!$C$35^2+(MINA('RInforzo CAM  min'!J15:K15))^2)/(3*J15*K15)</f>
        <v>0.89035087719298245</v>
      </c>
      <c r="O15" s="48">
        <f>(1-('Caratteristiche CAM'!$C$36/(2*MIN('Caratteristiche CAM'!$C$35,MINA('RInforzo CAM  min'!J15:K15))))^2)</f>
        <v>0.9375</v>
      </c>
      <c r="P15" s="73">
        <f>4*M15/((MAX(MIN(J15:K15),'Caratteristiche CAM'!$C$35))*'Caratteristiche CAM'!$C$36)*'Caratteristiche CAM'!$F$35</f>
        <v>3.1666666666666665E-4</v>
      </c>
      <c r="Q15" s="96">
        <f>0.5*P15*'Caratteristiche CAM'!$H$54</f>
        <v>36.190476190476183</v>
      </c>
      <c r="R15" s="96">
        <f t="shared" si="12"/>
        <v>30.208333333333325</v>
      </c>
      <c r="S15" s="96">
        <f>'Caratteristiche Materiale'!$N$4+'Caratteristiche CAM'!$Q$71*'RInforzo CAM  min'!R15</f>
        <v>640.72916666666674</v>
      </c>
      <c r="T15" s="31" t="str">
        <f>IF(S15&gt;2*'Caratteristiche Materiale'!$N$4,"error","OK")</f>
        <v>OK</v>
      </c>
      <c r="U15" s="16">
        <f t="shared" si="13"/>
        <v>1770.7424242424242</v>
      </c>
      <c r="V15" s="63" t="str">
        <f t="shared" si="14"/>
        <v>verificato</v>
      </c>
      <c r="W15" s="64">
        <f>0.0035+0.015*(R15/'Caratteristiche Materiale'!$N$4)</f>
        <v>4.2767857142857139E-3</v>
      </c>
      <c r="X15" s="16">
        <f>min!M79</f>
        <v>-194.74684210526314</v>
      </c>
      <c r="Y15" s="22">
        <f>IF(ABS(X15)&lt;('Caratteristiche Materiale'!$N$4-'Caratteristiche Materiale'!$N$4*0.4),-(((2*M15*'Caratteristiche CAM'!$F$35)/'Caratteristiche CAM'!$C$35*'Caratteristiche CAM'!$H$56*MAX(J15:K15))/(J15*K15)),0)</f>
        <v>-2.7142857142857149</v>
      </c>
      <c r="Z15" s="22">
        <f>(ABS((X15+Y15))*J15*K15+((2*'Caratteristiche CAM'!$F$35*'Caratteristiche CAM'!$F$36*'RInforzo CAM  min'!L15)/'Caratteristiche CAM'!$C$35)*MAX('RInforzo CAM  min'!J15:K15)*'Caratteristiche CAM'!$H$54)/((0.8*(0.85*'RInforzo CAM  min'!S15)*MIN('RInforzo CAM  min'!J15:K15)+((2*'Caratteristiche CAM'!$F$35*'Caratteristiche CAM'!$F$36*'RInforzo CAM  min'!L15)/'Caratteristiche CAM'!$C$35)*'Caratteristiche CAM'!$H$54))</f>
        <v>1.8050469523288586</v>
      </c>
      <c r="AA15" s="96">
        <f>0.85*S15*0.8*Z15*MIN(J15:K15)*(MAX(J15:K15)/2-0.4*Z15)+((2*'Caratteristiche CAM'!$F$35*'Caratteristiche CAM'!$F$36*'RInforzo CAM  min'!L15)/'Caratteristiche CAM'!$C$35)*'Caratteristiche CAM'!$H$54*(MAX('RInforzo CAM  min'!J15:K15)-'RInforzo CAM  min'!Z15)*'RInforzo CAM  min'!Z15/2</f>
        <v>767.20428170352238</v>
      </c>
      <c r="AB15" s="74" t="str">
        <f t="shared" si="3"/>
        <v>verificato</v>
      </c>
      <c r="AC15" s="6">
        <f>ABS(D15)/(0.85*'Caratteristiche Materiale'!$N$4*MAX('RInforzo CAM  min'!J15:K15))+('Caratteristiche CAM'!$F$35*'Caratteristiche CAM'!$F$36*'RInforzo CAM  min'!L15*'Caratteristiche CAM'!$H$54/('Caratteristiche CAM'!$C$35*0.85*'Caratteristiche Materiale'!$N$4*MAX('RInforzo CAM  min'!J15:K15)))</f>
        <v>0.318054928918936</v>
      </c>
      <c r="AD15" s="96">
        <f>('Caratteristiche CAM'!$F$35*'Caratteristiche CAM'!$F$36*'RInforzo CAM  min'!L15*'Caratteristiche CAM'!$H$54/('Caratteristiche CAM'!$C$35))*MIN(J15:K15)/2+0.85*'Caratteristiche Materiale'!$N$4*MAX('RInforzo CAM  min'!J15:K15)*AC15*(MIN(J15:K15)-0.4*AC15)</f>
        <v>406.06991482319029</v>
      </c>
      <c r="AE15" s="74" t="str">
        <f t="shared" si="4"/>
        <v>verificato</v>
      </c>
      <c r="AF15" s="82">
        <f t="shared" si="15"/>
        <v>2.8025234761644291</v>
      </c>
      <c r="AG15" s="22">
        <f>'Caratteristiche Materiale'!$N$5+0.4*ABS(X15)</f>
        <v>88.732070175438594</v>
      </c>
      <c r="AH15" s="22">
        <f>AF15*MIN(J15:K15)*AG15+0.6*AF15*L15*M15*'Caratteristiche CAM'!$F$35*'Caratteristiche CAM'!$H$54/'Caratteristiche CAM'!$C$36</f>
        <v>223.28088599724003</v>
      </c>
      <c r="AI15" s="85" t="str">
        <f t="shared" si="6"/>
        <v>verificato</v>
      </c>
      <c r="AJ15" s="49">
        <f>MAX!W79+0.6*AF15*L15*M15*'Caratteristiche CAM'!$F$35*'Caratteristiche CAM'!$H$54/'Caratteristiche CAM'!$C$36</f>
        <v>110.20027141371351</v>
      </c>
      <c r="AK15" s="84" t="str">
        <f t="shared" si="7"/>
        <v>verificato</v>
      </c>
      <c r="AL15" s="37">
        <f t="shared" si="8"/>
        <v>517.04203613520713</v>
      </c>
      <c r="AM15" s="95" t="s">
        <v>52</v>
      </c>
      <c r="AN15" s="37">
        <f t="shared" si="9"/>
        <v>1047.5981814298852</v>
      </c>
      <c r="AO15" s="95" t="s">
        <v>52</v>
      </c>
      <c r="AP15" s="91">
        <f t="shared" si="10"/>
        <v>1250.085935762773</v>
      </c>
      <c r="AQ15" s="95" t="s">
        <v>52</v>
      </c>
      <c r="AR15" s="37">
        <f t="shared" si="11"/>
        <v>1126.5001540317708</v>
      </c>
      <c r="AS15" s="95" t="s">
        <v>52</v>
      </c>
    </row>
    <row r="16" spans="1:45" x14ac:dyDescent="0.25">
      <c r="A16" s="5" t="str">
        <f>min!A80</f>
        <v>X</v>
      </c>
      <c r="B16" s="5" t="str">
        <f>min!B80</f>
        <v>2.36x</v>
      </c>
      <c r="C16" s="5" t="str">
        <f>min!C80</f>
        <v>SISM 5</v>
      </c>
      <c r="D16" s="49">
        <f>min!E80</f>
        <v>-592.03039999999999</v>
      </c>
      <c r="E16" s="22">
        <f>min!F80</f>
        <v>-21.313600000000001</v>
      </c>
      <c r="F16" s="22">
        <f>min!G80</f>
        <v>-47.916000000000004</v>
      </c>
      <c r="G16" s="22">
        <f>min!H80</f>
        <v>-28.085440000000002</v>
      </c>
      <c r="H16" s="22">
        <f>min!I80</f>
        <v>-32.483359999999998</v>
      </c>
      <c r="I16" s="90">
        <f>min!J80</f>
        <v>-68.105119999999999</v>
      </c>
      <c r="J16" s="96">
        <f>min!K80</f>
        <v>0.8</v>
      </c>
      <c r="K16" s="96">
        <f>min!L80</f>
        <v>3.8</v>
      </c>
      <c r="L16" s="78">
        <v>1</v>
      </c>
      <c r="M16" s="48">
        <f>L16*'Caratteristiche CAM'!$F$36</f>
        <v>1E-3</v>
      </c>
      <c r="N16" s="48">
        <f>1-('Caratteristiche CAM'!$C$35^2+(MINA('RInforzo CAM  min'!J16:K16))^2)/(3*J16*K16)</f>
        <v>0.89035087719298245</v>
      </c>
      <c r="O16" s="48">
        <f>(1-('Caratteristiche CAM'!$C$36/(2*MIN('Caratteristiche CAM'!$C$35,MINA('RInforzo CAM  min'!J16:K16))))^2)</f>
        <v>0.9375</v>
      </c>
      <c r="P16" s="73">
        <f>4*M16/((MAX(MIN(J16:K16),'Caratteristiche CAM'!$C$35))*'Caratteristiche CAM'!$C$36)*'Caratteristiche CAM'!$F$35</f>
        <v>3.1666666666666665E-4</v>
      </c>
      <c r="Q16" s="96">
        <f>0.5*P16*'Caratteristiche CAM'!$H$54</f>
        <v>36.190476190476183</v>
      </c>
      <c r="R16" s="96">
        <f t="shared" si="12"/>
        <v>30.208333333333325</v>
      </c>
      <c r="S16" s="96">
        <f>'Caratteristiche Materiale'!$N$4+'Caratteristiche CAM'!$Q$71*'RInforzo CAM  min'!R16</f>
        <v>640.72916666666674</v>
      </c>
      <c r="T16" s="31" t="str">
        <f>IF(S16&gt;2*'Caratteristiche Materiale'!$N$4,"error","OK")</f>
        <v>OK</v>
      </c>
      <c r="U16" s="16">
        <f t="shared" si="13"/>
        <v>1770.7424242424242</v>
      </c>
      <c r="V16" s="63" t="str">
        <f t="shared" si="14"/>
        <v>verificato</v>
      </c>
      <c r="W16" s="64">
        <f>0.0035+0.015*(R16/'Caratteristiche Materiale'!$N$4)</f>
        <v>4.2767857142857139E-3</v>
      </c>
      <c r="X16" s="16">
        <f>min!M80</f>
        <v>-194.74684210526314</v>
      </c>
      <c r="Y16" s="22">
        <f>IF(ABS(X16)&lt;('Caratteristiche Materiale'!$N$4-'Caratteristiche Materiale'!$N$4*0.4),-(((2*M16*'Caratteristiche CAM'!$F$35)/'Caratteristiche CAM'!$C$35*'Caratteristiche CAM'!$H$56*MAX(J16:K16))/(J16*K16)),0)</f>
        <v>-2.7142857142857149</v>
      </c>
      <c r="Z16" s="22">
        <f>(ABS((X16+Y16))*J16*K16+((2*'Caratteristiche CAM'!$F$35*'Caratteristiche CAM'!$F$36*'RInforzo CAM  min'!L16)/'Caratteristiche CAM'!$C$35)*MAX('RInforzo CAM  min'!J16:K16)*'Caratteristiche CAM'!$H$54)/((0.8*(0.85*'RInforzo CAM  min'!S16)*MIN('RInforzo CAM  min'!J16:K16)+((2*'Caratteristiche CAM'!$F$35*'Caratteristiche CAM'!$F$36*'RInforzo CAM  min'!L16)/'Caratteristiche CAM'!$C$35)*'Caratteristiche CAM'!$H$54))</f>
        <v>1.8050469523288586</v>
      </c>
      <c r="AA16" s="96">
        <f>0.85*S16*0.8*Z16*MIN(J16:K16)*(MAX(J16:K16)/2-0.4*Z16)+((2*'Caratteristiche CAM'!$F$35*'Caratteristiche CAM'!$F$36*'RInforzo CAM  min'!L16)/'Caratteristiche CAM'!$C$35)*'Caratteristiche CAM'!$H$54*(MAX('RInforzo CAM  min'!J16:K16)-'RInforzo CAM  min'!Z16)*'RInforzo CAM  min'!Z16/2</f>
        <v>767.20428170352238</v>
      </c>
      <c r="AB16" s="74" t="str">
        <f t="shared" si="3"/>
        <v>verificato</v>
      </c>
      <c r="AC16" s="6">
        <f>ABS(D16)/(0.85*'Caratteristiche Materiale'!$N$4*MAX('RInforzo CAM  min'!J16:K16))+('Caratteristiche CAM'!$F$35*'Caratteristiche CAM'!$F$36*'RInforzo CAM  min'!L16*'Caratteristiche CAM'!$H$54/('Caratteristiche CAM'!$C$35*0.85*'Caratteristiche Materiale'!$N$4*MAX('RInforzo CAM  min'!J16:K16)))</f>
        <v>0.318054928918936</v>
      </c>
      <c r="AD16" s="96">
        <f>('Caratteristiche CAM'!$F$35*'Caratteristiche CAM'!$F$36*'RInforzo CAM  min'!L16*'Caratteristiche CAM'!$H$54/('Caratteristiche CAM'!$C$35))*MIN(J16:K16)/2+0.85*'Caratteristiche Materiale'!$N$4*MAX('RInforzo CAM  min'!J16:K16)*AC16*(MIN(J16:K16)-0.4*AC16)</f>
        <v>406.06991482319029</v>
      </c>
      <c r="AE16" s="74" t="str">
        <f t="shared" si="4"/>
        <v>verificato</v>
      </c>
      <c r="AF16" s="82">
        <f t="shared" si="15"/>
        <v>2.8025234761644291</v>
      </c>
      <c r="AG16" s="22">
        <f>'Caratteristiche Materiale'!$N$5+0.4*ABS(X16)</f>
        <v>88.732070175438594</v>
      </c>
      <c r="AH16" s="22">
        <f>AF16*MIN(J16:K16)*AG16+0.6*AF16*L16*M16*'Caratteristiche CAM'!$F$35*'Caratteristiche CAM'!$H$54/'Caratteristiche CAM'!$C$36</f>
        <v>223.28088599724003</v>
      </c>
      <c r="AI16" s="85" t="str">
        <f t="shared" si="6"/>
        <v>verificato</v>
      </c>
      <c r="AJ16" s="49">
        <f>MAX!W80+0.6*AF16*L16*M16*'Caratteristiche CAM'!$F$35*'Caratteristiche CAM'!$H$54/'Caratteristiche CAM'!$C$36</f>
        <v>110.20027141371351</v>
      </c>
      <c r="AK16" s="84" t="str">
        <f t="shared" si="7"/>
        <v>verificato</v>
      </c>
      <c r="AL16" s="37">
        <f t="shared" si="8"/>
        <v>517.04203613520713</v>
      </c>
      <c r="AM16" s="95" t="s">
        <v>52</v>
      </c>
      <c r="AN16" s="37">
        <f t="shared" si="9"/>
        <v>1047.5981814298852</v>
      </c>
      <c r="AO16" s="95" t="s">
        <v>52</v>
      </c>
      <c r="AP16" s="91">
        <f t="shared" si="10"/>
        <v>1250.085935762773</v>
      </c>
      <c r="AQ16" s="95" t="s">
        <v>52</v>
      </c>
      <c r="AR16" s="37">
        <f t="shared" si="11"/>
        <v>1126.5001540317708</v>
      </c>
      <c r="AS16" s="95" t="s">
        <v>52</v>
      </c>
    </row>
    <row r="17" spans="1:45" x14ac:dyDescent="0.25">
      <c r="A17" s="5" t="str">
        <f>min!A81</f>
        <v>X</v>
      </c>
      <c r="B17" s="5" t="str">
        <f>min!B81</f>
        <v>2.36x</v>
      </c>
      <c r="C17" s="5" t="str">
        <f>min!C81</f>
        <v>SISM 6</v>
      </c>
      <c r="D17" s="49">
        <f>min!E81</f>
        <v>-561.12720000000002</v>
      </c>
      <c r="E17" s="22">
        <f>min!F81</f>
        <v>-17.003200000000003</v>
      </c>
      <c r="F17" s="22">
        <f>min!G81</f>
        <v>-90.832000000000008</v>
      </c>
      <c r="G17" s="22">
        <f>min!H81</f>
        <v>-37.119760000000007</v>
      </c>
      <c r="H17" s="22">
        <f>min!I81</f>
        <v>-59.949760000000005</v>
      </c>
      <c r="I17" s="90">
        <f>min!J81</f>
        <v>-54.018720000000002</v>
      </c>
      <c r="J17" s="96">
        <f>min!K81</f>
        <v>0.8</v>
      </c>
      <c r="K17" s="96">
        <f>min!L81</f>
        <v>3.8</v>
      </c>
      <c r="L17" s="78">
        <v>1</v>
      </c>
      <c r="M17" s="48">
        <f>L17*'Caratteristiche CAM'!$F$36</f>
        <v>1E-3</v>
      </c>
      <c r="N17" s="48">
        <f>1-('Caratteristiche CAM'!$C$35^2+(MINA('RInforzo CAM  min'!J17:K17))^2)/(3*J17*K17)</f>
        <v>0.89035087719298245</v>
      </c>
      <c r="O17" s="48">
        <f>(1-('Caratteristiche CAM'!$C$36/(2*MIN('Caratteristiche CAM'!$C$35,MINA('RInforzo CAM  min'!J17:K17))))^2)</f>
        <v>0.9375</v>
      </c>
      <c r="P17" s="73">
        <f>4*M17/((MAX(MIN(J17:K17),'Caratteristiche CAM'!$C$35))*'Caratteristiche CAM'!$C$36)*'Caratteristiche CAM'!$F$35</f>
        <v>3.1666666666666665E-4</v>
      </c>
      <c r="Q17" s="96">
        <f>0.5*P17*'Caratteristiche CAM'!$H$54</f>
        <v>36.190476190476183</v>
      </c>
      <c r="R17" s="96">
        <f t="shared" si="12"/>
        <v>30.208333333333325</v>
      </c>
      <c r="S17" s="96">
        <f>'Caratteristiche Materiale'!$N$4+'Caratteristiche CAM'!$Q$71*'RInforzo CAM  min'!R17</f>
        <v>640.72916666666674</v>
      </c>
      <c r="T17" s="31" t="str">
        <f>IF(S17&gt;2*'Caratteristiche Materiale'!$N$4,"error","OK")</f>
        <v>OK</v>
      </c>
      <c r="U17" s="16">
        <f t="shared" si="13"/>
        <v>1770.7424242424242</v>
      </c>
      <c r="V17" s="63" t="str">
        <f t="shared" si="14"/>
        <v>verificato</v>
      </c>
      <c r="W17" s="64">
        <f>0.0035+0.015*(R17/'Caratteristiche Materiale'!$N$4)</f>
        <v>4.2767857142857139E-3</v>
      </c>
      <c r="X17" s="16">
        <f>min!M81</f>
        <v>-184.58131578947368</v>
      </c>
      <c r="Y17" s="22">
        <f>IF(ABS(X17)&lt;('Caratteristiche Materiale'!$N$4-'Caratteristiche Materiale'!$N$4*0.4),-(((2*M17*'Caratteristiche CAM'!$F$35)/'Caratteristiche CAM'!$C$35*'Caratteristiche CAM'!$H$56*MAX(J17:K17))/(J17*K17)),0)</f>
        <v>-2.7142857142857149</v>
      </c>
      <c r="Z17" s="22">
        <f>(ABS((X17+Y17))*J17*K17+((2*'Caratteristiche CAM'!$F$35*'Caratteristiche CAM'!$F$36*'RInforzo CAM  min'!L17)/'Caratteristiche CAM'!$C$35)*MAX('RInforzo CAM  min'!J17:K17)*'Caratteristiche CAM'!$H$54)/((0.8*(0.85*'RInforzo CAM  min'!S17)*MIN('RInforzo CAM  min'!J17:K17)+((2*'Caratteristiche CAM'!$F$35*'Caratteristiche CAM'!$F$36*'RInforzo CAM  min'!L17)/'Caratteristiche CAM'!$C$35)*'Caratteristiche CAM'!$H$54))</f>
        <v>1.7199218751024761</v>
      </c>
      <c r="AA17" s="96">
        <f>0.85*S17*0.8*Z17*MIN(J17:K17)*(MAX(J17:K17)/2-0.4*Z17)+((2*'Caratteristiche CAM'!$F$35*'Caratteristiche CAM'!$F$36*'RInforzo CAM  min'!L17)/'Caratteristiche CAM'!$C$35)*'Caratteristiche CAM'!$H$54*(MAX('RInforzo CAM  min'!J17:K17)-'RInforzo CAM  min'!Z17)*'RInforzo CAM  min'!Z17/2</f>
        <v>752.49570563767929</v>
      </c>
      <c r="AB17" s="74" t="str">
        <f t="shared" si="3"/>
        <v>verificato</v>
      </c>
      <c r="AC17" s="6">
        <f>ABS(D17)/(0.85*'Caratteristiche Materiale'!$N$4*MAX('RInforzo CAM  min'!J17:K17))+('Caratteristiche CAM'!$F$35*'Caratteristiche CAM'!$F$36*'RInforzo CAM  min'!L17*'Caratteristiche CAM'!$H$54/('Caratteristiche CAM'!$C$35*0.85*'Caratteristiche Materiale'!$N$4*MAX('RInforzo CAM  min'!J17:K17)))</f>
        <v>0.30165340746825048</v>
      </c>
      <c r="AD17" s="96">
        <f>('Caratteristiche CAM'!$F$35*'Caratteristiche CAM'!$F$36*'RInforzo CAM  min'!L17*'Caratteristiche CAM'!$H$54/('Caratteristiche CAM'!$C$35))*MIN(J17:K17)/2+0.85*'Caratteristiche Materiale'!$N$4*MAX('RInforzo CAM  min'!J17:K17)*AC17*(MIN(J17:K17)-0.4*AC17)</f>
        <v>389.00774308760646</v>
      </c>
      <c r="AE17" s="74" t="str">
        <f t="shared" si="4"/>
        <v>verificato</v>
      </c>
      <c r="AF17" s="82">
        <f t="shared" si="15"/>
        <v>2.7599609375512379</v>
      </c>
      <c r="AG17" s="22">
        <f>'Caratteristiche Materiale'!$N$5+0.4*ABS(X17)</f>
        <v>84.665859649122808</v>
      </c>
      <c r="AH17" s="22">
        <f>AF17*MIN(J17:K17)*AG17+0.6*AF17*L17*M17*'Caratteristiche CAM'!$F$35*'Caratteristiche CAM'!$H$54/'Caratteristiche CAM'!$C$36</f>
        <v>210.91180444392177</v>
      </c>
      <c r="AI17" s="85" t="str">
        <f t="shared" si="6"/>
        <v>verificato</v>
      </c>
      <c r="AJ17" s="49">
        <f>MAX!W81+0.6*AF17*L17*M17*'Caratteristiche CAM'!$F$35*'Caratteristiche CAM'!$H$54/'Caratteristiche CAM'!$C$36</f>
        <v>113.69488113575127</v>
      </c>
      <c r="AK17" s="84" t="str">
        <f t="shared" si="7"/>
        <v>verificato</v>
      </c>
      <c r="AL17" s="37">
        <f t="shared" si="8"/>
        <v>668.66755161235096</v>
      </c>
      <c r="AM17" s="95" t="s">
        <v>52</v>
      </c>
      <c r="AN17" s="37">
        <f t="shared" si="9"/>
        <v>1240.4241815888874</v>
      </c>
      <c r="AO17" s="95" t="s">
        <v>52</v>
      </c>
      <c r="AP17" s="91">
        <f t="shared" si="10"/>
        <v>648.88957535043744</v>
      </c>
      <c r="AQ17" s="95" t="s">
        <v>52</v>
      </c>
      <c r="AR17" s="37">
        <f t="shared" si="11"/>
        <v>1393.0276497437912</v>
      </c>
      <c r="AS17" s="95" t="s">
        <v>52</v>
      </c>
    </row>
    <row r="18" spans="1:45" x14ac:dyDescent="0.25">
      <c r="A18" s="5" t="str">
        <f>min!A82</f>
        <v>X</v>
      </c>
      <c r="B18" s="5" t="str">
        <f>min!B82</f>
        <v>2.36x</v>
      </c>
      <c r="C18" s="5" t="str">
        <f>min!C82</f>
        <v>SISM 7</v>
      </c>
      <c r="D18" s="49">
        <f>min!E82</f>
        <v>-561.12720000000002</v>
      </c>
      <c r="E18" s="22">
        <f>min!F82</f>
        <v>-17.003200000000003</v>
      </c>
      <c r="F18" s="22">
        <f>min!G82</f>
        <v>-90.832000000000008</v>
      </c>
      <c r="G18" s="22">
        <f>min!H82</f>
        <v>-37.119760000000007</v>
      </c>
      <c r="H18" s="22">
        <f>min!I82</f>
        <v>-59.949760000000005</v>
      </c>
      <c r="I18" s="90">
        <f>min!J82</f>
        <v>-54.018720000000002</v>
      </c>
      <c r="J18" s="96">
        <f>min!K82</f>
        <v>0.8</v>
      </c>
      <c r="K18" s="96">
        <f>min!L82</f>
        <v>3.8</v>
      </c>
      <c r="L18" s="78">
        <v>1</v>
      </c>
      <c r="M18" s="48">
        <f>L18*'Caratteristiche CAM'!$F$36</f>
        <v>1E-3</v>
      </c>
      <c r="N18" s="48">
        <f>1-('Caratteristiche CAM'!$C$35^2+(MINA('RInforzo CAM  min'!J18:K18))^2)/(3*J18*K18)</f>
        <v>0.89035087719298245</v>
      </c>
      <c r="O18" s="48">
        <f>(1-('Caratteristiche CAM'!$C$36/(2*MIN('Caratteristiche CAM'!$C$35,MINA('RInforzo CAM  min'!J18:K18))))^2)</f>
        <v>0.9375</v>
      </c>
      <c r="P18" s="73">
        <f>4*M18/((MAX(MIN(J18:K18),'Caratteristiche CAM'!$C$35))*'Caratteristiche CAM'!$C$36)*'Caratteristiche CAM'!$F$35</f>
        <v>3.1666666666666665E-4</v>
      </c>
      <c r="Q18" s="96">
        <f>0.5*P18*'Caratteristiche CAM'!$H$54</f>
        <v>36.190476190476183</v>
      </c>
      <c r="R18" s="96">
        <f t="shared" si="12"/>
        <v>30.208333333333325</v>
      </c>
      <c r="S18" s="96">
        <f>'Caratteristiche Materiale'!$N$4+'Caratteristiche CAM'!$Q$71*'RInforzo CAM  min'!R18</f>
        <v>640.72916666666674</v>
      </c>
      <c r="T18" s="31" t="str">
        <f>IF(S18&gt;2*'Caratteristiche Materiale'!$N$4,"error","OK")</f>
        <v>OK</v>
      </c>
      <c r="U18" s="16">
        <f t="shared" si="13"/>
        <v>1770.7424242424242</v>
      </c>
      <c r="V18" s="63" t="str">
        <f t="shared" si="14"/>
        <v>verificato</v>
      </c>
      <c r="W18" s="64">
        <f>0.0035+0.015*(R18/'Caratteristiche Materiale'!$N$4)</f>
        <v>4.2767857142857139E-3</v>
      </c>
      <c r="X18" s="16">
        <f>min!M82</f>
        <v>-184.58131578947368</v>
      </c>
      <c r="Y18" s="22">
        <f>IF(ABS(X18)&lt;('Caratteristiche Materiale'!$N$4-'Caratteristiche Materiale'!$N$4*0.4),-(((2*M18*'Caratteristiche CAM'!$F$35)/'Caratteristiche CAM'!$C$35*'Caratteristiche CAM'!$H$56*MAX(J18:K18))/(J18*K18)),0)</f>
        <v>-2.7142857142857149</v>
      </c>
      <c r="Z18" s="22">
        <f>(ABS((X18+Y18))*J18*K18+((2*'Caratteristiche CAM'!$F$35*'Caratteristiche CAM'!$F$36*'RInforzo CAM  min'!L18)/'Caratteristiche CAM'!$C$35)*MAX('RInforzo CAM  min'!J18:K18)*'Caratteristiche CAM'!$H$54)/((0.8*(0.85*'RInforzo CAM  min'!S18)*MIN('RInforzo CAM  min'!J18:K18)+((2*'Caratteristiche CAM'!$F$35*'Caratteristiche CAM'!$F$36*'RInforzo CAM  min'!L18)/'Caratteristiche CAM'!$C$35)*'Caratteristiche CAM'!$H$54))</f>
        <v>1.7199218751024761</v>
      </c>
      <c r="AA18" s="96">
        <f>0.85*S18*0.8*Z18*MIN(J18:K18)*(MAX(J18:K18)/2-0.4*Z18)+((2*'Caratteristiche CAM'!$F$35*'Caratteristiche CAM'!$F$36*'RInforzo CAM  min'!L18)/'Caratteristiche CAM'!$C$35)*'Caratteristiche CAM'!$H$54*(MAX('RInforzo CAM  min'!J18:K18)-'RInforzo CAM  min'!Z18)*'RInforzo CAM  min'!Z18/2</f>
        <v>752.49570563767929</v>
      </c>
      <c r="AB18" s="74" t="str">
        <f t="shared" si="3"/>
        <v>verificato</v>
      </c>
      <c r="AC18" s="6">
        <f>ABS(D18)/(0.85*'Caratteristiche Materiale'!$N$4*MAX('RInforzo CAM  min'!J18:K18))+('Caratteristiche CAM'!$F$35*'Caratteristiche CAM'!$F$36*'RInforzo CAM  min'!L18*'Caratteristiche CAM'!$H$54/('Caratteristiche CAM'!$C$35*0.85*'Caratteristiche Materiale'!$N$4*MAX('RInforzo CAM  min'!J18:K18)))</f>
        <v>0.30165340746825048</v>
      </c>
      <c r="AD18" s="96">
        <f>('Caratteristiche CAM'!$F$35*'Caratteristiche CAM'!$F$36*'RInforzo CAM  min'!L18*'Caratteristiche CAM'!$H$54/('Caratteristiche CAM'!$C$35))*MIN(J18:K18)/2+0.85*'Caratteristiche Materiale'!$N$4*MAX('RInforzo CAM  min'!J18:K18)*AC18*(MIN(J18:K18)-0.4*AC18)</f>
        <v>389.00774308760646</v>
      </c>
      <c r="AE18" s="74" t="str">
        <f t="shared" si="4"/>
        <v>verificato</v>
      </c>
      <c r="AF18" s="82">
        <f t="shared" si="15"/>
        <v>2.7599609375512379</v>
      </c>
      <c r="AG18" s="22">
        <f>'Caratteristiche Materiale'!$N$5+0.4*ABS(X18)</f>
        <v>84.665859649122808</v>
      </c>
      <c r="AH18" s="22">
        <f>AF18*MIN(J18:K18)*AG18+0.6*AF18*L18*M18*'Caratteristiche CAM'!$F$35*'Caratteristiche CAM'!$H$54/'Caratteristiche CAM'!$C$36</f>
        <v>210.91180444392177</v>
      </c>
      <c r="AI18" s="85" t="str">
        <f t="shared" si="6"/>
        <v>verificato</v>
      </c>
      <c r="AJ18" s="49">
        <f>MAX!W82+0.6*AF18*L18*M18*'Caratteristiche CAM'!$F$35*'Caratteristiche CAM'!$H$54/'Caratteristiche CAM'!$C$36</f>
        <v>113.69488113575127</v>
      </c>
      <c r="AK18" s="84" t="str">
        <f t="shared" si="7"/>
        <v>verificato</v>
      </c>
      <c r="AL18" s="37">
        <f t="shared" si="8"/>
        <v>668.66755161235096</v>
      </c>
      <c r="AM18" s="95" t="s">
        <v>52</v>
      </c>
      <c r="AN18" s="37">
        <f t="shared" si="9"/>
        <v>1240.4241815888874</v>
      </c>
      <c r="AO18" s="95" t="s">
        <v>52</v>
      </c>
      <c r="AP18" s="91">
        <f t="shared" si="10"/>
        <v>648.88957535043744</v>
      </c>
      <c r="AQ18" s="95" t="s">
        <v>52</v>
      </c>
      <c r="AR18" s="37">
        <f t="shared" si="11"/>
        <v>1393.0276497437912</v>
      </c>
      <c r="AS18" s="95" t="s">
        <v>52</v>
      </c>
    </row>
    <row r="19" spans="1:45" x14ac:dyDescent="0.25">
      <c r="A19" s="5" t="str">
        <f>min!A83</f>
        <v>X</v>
      </c>
      <c r="B19" s="5" t="str">
        <f>min!B83</f>
        <v>2.36x</v>
      </c>
      <c r="C19" s="5" t="str">
        <f>min!C83</f>
        <v>SISM 8</v>
      </c>
      <c r="D19" s="49">
        <f>min!E83</f>
        <v>-561.12720000000002</v>
      </c>
      <c r="E19" s="22">
        <f>min!F83</f>
        <v>-17.003200000000003</v>
      </c>
      <c r="F19" s="22">
        <f>min!G83</f>
        <v>-90.832000000000008</v>
      </c>
      <c r="G19" s="22">
        <f>min!H83</f>
        <v>-37.119760000000007</v>
      </c>
      <c r="H19" s="22">
        <f>min!I83</f>
        <v>-59.949760000000005</v>
      </c>
      <c r="I19" s="90">
        <f>min!J83</f>
        <v>-54.018720000000002</v>
      </c>
      <c r="J19" s="96">
        <f>min!K83</f>
        <v>0.8</v>
      </c>
      <c r="K19" s="96">
        <f>min!L83</f>
        <v>3.8</v>
      </c>
      <c r="L19" s="78">
        <v>1</v>
      </c>
      <c r="M19" s="48">
        <f>L19*'Caratteristiche CAM'!$F$36</f>
        <v>1E-3</v>
      </c>
      <c r="N19" s="48">
        <f>1-('Caratteristiche CAM'!$C$35^2+(MINA('RInforzo CAM  min'!J19:K19))^2)/(3*J19*K19)</f>
        <v>0.89035087719298245</v>
      </c>
      <c r="O19" s="48">
        <f>(1-('Caratteristiche CAM'!$C$36/(2*MIN('Caratteristiche CAM'!$C$35,MINA('RInforzo CAM  min'!J19:K19))))^2)</f>
        <v>0.9375</v>
      </c>
      <c r="P19" s="73">
        <f>4*M19/((MAX(MIN(J19:K19),'Caratteristiche CAM'!$C$35))*'Caratteristiche CAM'!$C$36)*'Caratteristiche CAM'!$F$35</f>
        <v>3.1666666666666665E-4</v>
      </c>
      <c r="Q19" s="96">
        <f>0.5*P19*'Caratteristiche CAM'!$H$54</f>
        <v>36.190476190476183</v>
      </c>
      <c r="R19" s="96">
        <f t="shared" si="12"/>
        <v>30.208333333333325</v>
      </c>
      <c r="S19" s="96">
        <f>'Caratteristiche Materiale'!$N$4+'Caratteristiche CAM'!$Q$71*'RInforzo CAM  min'!R19</f>
        <v>640.72916666666674</v>
      </c>
      <c r="T19" s="31" t="str">
        <f>IF(S19&gt;2*'Caratteristiche Materiale'!$N$4,"error","OK")</f>
        <v>OK</v>
      </c>
      <c r="U19" s="16">
        <f t="shared" si="13"/>
        <v>1770.7424242424242</v>
      </c>
      <c r="V19" s="63" t="str">
        <f t="shared" si="14"/>
        <v>verificato</v>
      </c>
      <c r="W19" s="64">
        <f>0.0035+0.015*(R19/'Caratteristiche Materiale'!$N$4)</f>
        <v>4.2767857142857139E-3</v>
      </c>
      <c r="X19" s="16">
        <f>min!M83</f>
        <v>-184.58131578947368</v>
      </c>
      <c r="Y19" s="22">
        <f>IF(ABS(X19)&lt;('Caratteristiche Materiale'!$N$4-'Caratteristiche Materiale'!$N$4*0.4),-(((2*M19*'Caratteristiche CAM'!$F$35)/'Caratteristiche CAM'!$C$35*'Caratteristiche CAM'!$H$56*MAX(J19:K19))/(J19*K19)),0)</f>
        <v>-2.7142857142857149</v>
      </c>
      <c r="Z19" s="22">
        <f>(ABS((X19+Y19))*J19*K19+((2*'Caratteristiche CAM'!$F$35*'Caratteristiche CAM'!$F$36*'RInforzo CAM  min'!L19)/'Caratteristiche CAM'!$C$35)*MAX('RInforzo CAM  min'!J19:K19)*'Caratteristiche CAM'!$H$54)/((0.8*(0.85*'RInforzo CAM  min'!S19)*MIN('RInforzo CAM  min'!J19:K19)+((2*'Caratteristiche CAM'!$F$35*'Caratteristiche CAM'!$F$36*'RInforzo CAM  min'!L19)/'Caratteristiche CAM'!$C$35)*'Caratteristiche CAM'!$H$54))</f>
        <v>1.7199218751024761</v>
      </c>
      <c r="AA19" s="96">
        <f>0.85*S19*0.8*Z19*MIN(J19:K19)*(MAX(J19:K19)/2-0.4*Z19)+((2*'Caratteristiche CAM'!$F$35*'Caratteristiche CAM'!$F$36*'RInforzo CAM  min'!L19)/'Caratteristiche CAM'!$C$35)*'Caratteristiche CAM'!$H$54*(MAX('RInforzo CAM  min'!J19:K19)-'RInforzo CAM  min'!Z19)*'RInforzo CAM  min'!Z19/2</f>
        <v>752.49570563767929</v>
      </c>
      <c r="AB19" s="74" t="str">
        <f t="shared" si="3"/>
        <v>verificato</v>
      </c>
      <c r="AC19" s="6">
        <f>ABS(D19)/(0.85*'Caratteristiche Materiale'!$N$4*MAX('RInforzo CAM  min'!J19:K19))+('Caratteristiche CAM'!$F$35*'Caratteristiche CAM'!$F$36*'RInforzo CAM  min'!L19*'Caratteristiche CAM'!$H$54/('Caratteristiche CAM'!$C$35*0.85*'Caratteristiche Materiale'!$N$4*MAX('RInforzo CAM  min'!J19:K19)))</f>
        <v>0.30165340746825048</v>
      </c>
      <c r="AD19" s="96">
        <f>('Caratteristiche CAM'!$F$35*'Caratteristiche CAM'!$F$36*'RInforzo CAM  min'!L19*'Caratteristiche CAM'!$H$54/('Caratteristiche CAM'!$C$35))*MIN(J19:K19)/2+0.85*'Caratteristiche Materiale'!$N$4*MAX('RInforzo CAM  min'!J19:K19)*AC19*(MIN(J19:K19)-0.4*AC19)</f>
        <v>389.00774308760646</v>
      </c>
      <c r="AE19" s="74" t="str">
        <f t="shared" si="4"/>
        <v>verificato</v>
      </c>
      <c r="AF19" s="82">
        <f t="shared" si="15"/>
        <v>2.7599609375512379</v>
      </c>
      <c r="AG19" s="22">
        <f>'Caratteristiche Materiale'!$N$5+0.4*ABS(X19)</f>
        <v>84.665859649122808</v>
      </c>
      <c r="AH19" s="22">
        <f>AF19*MIN(J19:K19)*AG19+0.6*AF19*L19*M19*'Caratteristiche CAM'!$F$35*'Caratteristiche CAM'!$H$54/'Caratteristiche CAM'!$C$36</f>
        <v>210.91180444392177</v>
      </c>
      <c r="AI19" s="85" t="str">
        <f t="shared" si="6"/>
        <v>verificato</v>
      </c>
      <c r="AJ19" s="49">
        <f>MAX!W83+0.6*AF19*L19*M19*'Caratteristiche CAM'!$F$35*'Caratteristiche CAM'!$H$54/'Caratteristiche CAM'!$C$36</f>
        <v>113.69488113575127</v>
      </c>
      <c r="AK19" s="84" t="str">
        <f t="shared" si="7"/>
        <v>verificato</v>
      </c>
      <c r="AL19" s="37">
        <f t="shared" si="8"/>
        <v>668.66755161235096</v>
      </c>
      <c r="AM19" s="95" t="s">
        <v>52</v>
      </c>
      <c r="AN19" s="37">
        <f t="shared" si="9"/>
        <v>1240.4241815888874</v>
      </c>
      <c r="AO19" s="95" t="s">
        <v>52</v>
      </c>
      <c r="AP19" s="91">
        <f t="shared" si="10"/>
        <v>648.88957535043744</v>
      </c>
      <c r="AQ19" s="95" t="s">
        <v>52</v>
      </c>
      <c r="AR19" s="37">
        <f t="shared" si="11"/>
        <v>1393.0276497437912</v>
      </c>
      <c r="AS19" s="95" t="s">
        <v>52</v>
      </c>
    </row>
    <row r="20" spans="1:45" x14ac:dyDescent="0.25">
      <c r="A20" s="5" t="str">
        <f>min!A84</f>
        <v>X</v>
      </c>
      <c r="B20" s="5" t="str">
        <f>min!B84</f>
        <v>2.37x</v>
      </c>
      <c r="C20" s="5" t="str">
        <f>min!C84</f>
        <v>SISM 1</v>
      </c>
      <c r="D20" s="49">
        <f>min!E84</f>
        <v>-479.56240000000003</v>
      </c>
      <c r="E20" s="22">
        <f>min!F84</f>
        <v>-95.776800000000009</v>
      </c>
      <c r="F20" s="22">
        <f>min!G84</f>
        <v>-38.874400000000009</v>
      </c>
      <c r="G20" s="22">
        <f>min!H84</f>
        <v>-14.880320000000001</v>
      </c>
      <c r="H20" s="22">
        <f>min!I84</f>
        <v>-24.338640000000002</v>
      </c>
      <c r="I20" s="90">
        <f>min!J84</f>
        <v>-184.84816000000001</v>
      </c>
      <c r="J20" s="96">
        <f>min!K84</f>
        <v>0.8</v>
      </c>
      <c r="K20" s="96">
        <f>min!L84</f>
        <v>2.57</v>
      </c>
      <c r="L20" s="78">
        <v>1</v>
      </c>
      <c r="M20" s="48">
        <f>L20*'Caratteristiche CAM'!$F$36</f>
        <v>1E-3</v>
      </c>
      <c r="N20" s="48">
        <f>1-('Caratteristiche CAM'!$C$35^2+(MINA('RInforzo CAM  min'!J20:K20))^2)/(3*J20*K20)</f>
        <v>0.83787289234760054</v>
      </c>
      <c r="O20" s="48">
        <f>(1-('Caratteristiche CAM'!$C$36/(2*MIN('Caratteristiche CAM'!$C$35,MINA('RInforzo CAM  min'!J20:K20))))^2)</f>
        <v>0.9375</v>
      </c>
      <c r="P20" s="73">
        <f>4*M20/((MAX(MIN(J20:K20),'Caratteristiche CAM'!$C$35))*'Caratteristiche CAM'!$C$36)*'Caratteristiche CAM'!$F$35</f>
        <v>3.1666666666666665E-4</v>
      </c>
      <c r="Q20" s="96">
        <f>0.5*P20*'Caratteristiche CAM'!$H$54</f>
        <v>36.190476190476183</v>
      </c>
      <c r="R20" s="96">
        <f t="shared" si="12"/>
        <v>28.427830276079298</v>
      </c>
      <c r="S20" s="96">
        <f>'Caratteristiche Materiale'!$N$4+'Caratteristiche CAM'!$Q$71*'RInforzo CAM  min'!R20</f>
        <v>637.34621085788399</v>
      </c>
      <c r="T20" s="31" t="str">
        <f>IF(S20&gt;2*'Caratteristiche Materiale'!$N$4,"error","OK")</f>
        <v>OK</v>
      </c>
      <c r="U20" s="16">
        <f t="shared" si="13"/>
        <v>1191.2580086580085</v>
      </c>
      <c r="V20" s="63" t="str">
        <f t="shared" si="14"/>
        <v>verificato</v>
      </c>
      <c r="W20" s="64">
        <f>0.0035+0.015*(R20/'Caratteristiche Materiale'!$N$4)</f>
        <v>4.2310013499563251E-3</v>
      </c>
      <c r="X20" s="16">
        <f>min!M84</f>
        <v>-233.25019455252919</v>
      </c>
      <c r="Y20" s="22">
        <f>IF(ABS(X20)&lt;('Caratteristiche Materiale'!$N$4-'Caratteristiche Materiale'!$N$4*0.4),-(((2*M20*'Caratteristiche CAM'!$F$35)/'Caratteristiche CAM'!$C$35*'Caratteristiche CAM'!$H$56*MAX(J20:K20))/(J20*K20)),0)</f>
        <v>-2.7142857142857144</v>
      </c>
      <c r="Z20" s="22">
        <f>(ABS((X20+Y20))*J20*K20+((2*'Caratteristiche CAM'!$F$35*'Caratteristiche CAM'!$F$36*'RInforzo CAM  min'!L20)/'Caratteristiche CAM'!$C$35)*MAX('RInforzo CAM  min'!J20:K20)*'Caratteristiche CAM'!$H$54)/((0.8*(0.85*'RInforzo CAM  min'!S20)*MIN('RInforzo CAM  min'!J20:K20)+((2*'Caratteristiche CAM'!$F$35*'Caratteristiche CAM'!$F$36*'RInforzo CAM  min'!L20)/'Caratteristiche CAM'!$C$35)*'Caratteristiche CAM'!$H$54))</f>
        <v>1.4461727160694007</v>
      </c>
      <c r="AA20" s="96">
        <f>0.85*S20*0.8*Z20*MIN(J20:K20)*(MAX(J20:K20)/2-0.4*Z20)+((2*'Caratteristiche CAM'!$F$35*'Caratteristiche CAM'!$F$36*'RInforzo CAM  min'!L20)/'Caratteristiche CAM'!$C$35)*'Caratteristiche CAM'!$H$54*(MAX('RInforzo CAM  min'!J20:K20)-'RInforzo CAM  min'!Z20)*'RInforzo CAM  min'!Z20/2</f>
        <v>366.02657539775726</v>
      </c>
      <c r="AB20" s="74" t="str">
        <f t="shared" si="3"/>
        <v>verificato</v>
      </c>
      <c r="AC20" s="6">
        <f>ABS(D20)/(0.85*'Caratteristiche Materiale'!$N$4*MAX('RInforzo CAM  min'!J20:K20))+('Caratteristiche CAM'!$F$35*'Caratteristiche CAM'!$F$36*'RInforzo CAM  min'!L20*'Caratteristiche CAM'!$H$54/('Caratteristiche CAM'!$C$35*0.85*'Caratteristiche Materiale'!$N$4*MAX('RInforzo CAM  min'!J20:K20)))</f>
        <v>0.38201654140255326</v>
      </c>
      <c r="AD20" s="96">
        <f>('Caratteristiche CAM'!$F$35*'Caratteristiche CAM'!$F$36*'RInforzo CAM  min'!L20*'Caratteristiche CAM'!$H$54/('Caratteristiche CAM'!$C$35))*MIN(J20:K20)/2+0.85*'Caratteristiche Materiale'!$N$4*MAX('RInforzo CAM  min'!J20:K20)*AC20*(MIN(J20:K20)-0.4*AC20)</f>
        <v>317.94929766815142</v>
      </c>
      <c r="AE20" s="74" t="str">
        <f t="shared" si="4"/>
        <v>verificato</v>
      </c>
      <c r="AF20" s="82">
        <f t="shared" si="15"/>
        <v>2.0080863580347001</v>
      </c>
      <c r="AG20" s="22">
        <f>'Caratteristiche Materiale'!$N$5+0.4*ABS(X20)</f>
        <v>104.13341115434503</v>
      </c>
      <c r="AH20" s="22">
        <f>AF20*MIN(J20:K20)*AG20+0.6*AF20*L20*M20*'Caratteristiche CAM'!$F$35*'Caratteristiche CAM'!$H$54/'Caratteristiche CAM'!$C$36</f>
        <v>184.72877025065694</v>
      </c>
      <c r="AI20" s="85" t="str">
        <f t="shared" si="6"/>
        <v>verificato</v>
      </c>
      <c r="AJ20" s="49">
        <f>MAX!W84+0.6*AF20*L20*M20*'Caratteristiche CAM'!$F$35*'Caratteristiche CAM'!$H$54/'Caratteristiche CAM'!$C$36</f>
        <v>85.062817125844418</v>
      </c>
      <c r="AK20" s="84" t="str">
        <f t="shared" si="7"/>
        <v>NON VERIFICATO</v>
      </c>
      <c r="AL20" s="37">
        <f t="shared" si="8"/>
        <v>88.813592775958696</v>
      </c>
      <c r="AM20" s="95" t="s">
        <v>52</v>
      </c>
      <c r="AN20" s="37">
        <f t="shared" si="9"/>
        <v>192.87423494067136</v>
      </c>
      <c r="AO20" s="95" t="s">
        <v>52</v>
      </c>
      <c r="AP20" s="91">
        <f t="shared" si="10"/>
        <v>1306.3560563291596</v>
      </c>
      <c r="AQ20" s="95" t="s">
        <v>52</v>
      </c>
      <c r="AR20" s="37">
        <f t="shared" si="11"/>
        <v>198.01472484105724</v>
      </c>
      <c r="AS20" s="95" t="s">
        <v>52</v>
      </c>
    </row>
    <row r="21" spans="1:45" x14ac:dyDescent="0.25">
      <c r="A21" s="5" t="str">
        <f>min!A85</f>
        <v>X</v>
      </c>
      <c r="B21" s="5" t="str">
        <f>min!B85</f>
        <v>2.37x</v>
      </c>
      <c r="C21" s="5" t="str">
        <f>min!C85</f>
        <v>SISM 2</v>
      </c>
      <c r="D21" s="49">
        <f>min!E85</f>
        <v>-447.44160000000005</v>
      </c>
      <c r="E21" s="22">
        <f>min!F85</f>
        <v>-73.515200000000007</v>
      </c>
      <c r="F21" s="22">
        <f>min!G85</f>
        <v>-72.768799999999999</v>
      </c>
      <c r="G21" s="22">
        <f>min!H85</f>
        <v>-22.93712</v>
      </c>
      <c r="H21" s="22">
        <f>min!I85</f>
        <v>-38.354320000000001</v>
      </c>
      <c r="I21" s="90">
        <f>min!J85</f>
        <v>-139.20368000000002</v>
      </c>
      <c r="J21" s="96">
        <f>min!K85</f>
        <v>0.8</v>
      </c>
      <c r="K21" s="96">
        <f>min!L85</f>
        <v>2.57</v>
      </c>
      <c r="L21" s="78">
        <v>1</v>
      </c>
      <c r="M21" s="48">
        <f>L21*'Caratteristiche CAM'!$F$36</f>
        <v>1E-3</v>
      </c>
      <c r="N21" s="48">
        <f>1-('Caratteristiche CAM'!$C$35^2+(MINA('RInforzo CAM  min'!J21:K21))^2)/(3*J21*K21)</f>
        <v>0.83787289234760054</v>
      </c>
      <c r="O21" s="48">
        <f>(1-('Caratteristiche CAM'!$C$36/(2*MIN('Caratteristiche CAM'!$C$35,MINA('RInforzo CAM  min'!J21:K21))))^2)</f>
        <v>0.9375</v>
      </c>
      <c r="P21" s="73">
        <f>4*M21/((MAX(MIN(J21:K21),'Caratteristiche CAM'!$C$35))*'Caratteristiche CAM'!$C$36)*'Caratteristiche CAM'!$F$35</f>
        <v>3.1666666666666665E-4</v>
      </c>
      <c r="Q21" s="96">
        <f>0.5*P21*'Caratteristiche CAM'!$H$54</f>
        <v>36.190476190476183</v>
      </c>
      <c r="R21" s="96">
        <f t="shared" si="12"/>
        <v>28.427830276079298</v>
      </c>
      <c r="S21" s="96">
        <f>'Caratteristiche Materiale'!$N$4+'Caratteristiche CAM'!$Q$71*'RInforzo CAM  min'!R21</f>
        <v>637.34621085788399</v>
      </c>
      <c r="T21" s="31" t="str">
        <f>IF(S21&gt;2*'Caratteristiche Materiale'!$N$4,"error","OK")</f>
        <v>OK</v>
      </c>
      <c r="U21" s="16">
        <f t="shared" si="13"/>
        <v>1191.2580086580085</v>
      </c>
      <c r="V21" s="63" t="str">
        <f t="shared" si="14"/>
        <v>verificato</v>
      </c>
      <c r="W21" s="64">
        <f>0.0035+0.015*(R21/'Caratteristiche Materiale'!$N$4)</f>
        <v>4.2310013499563251E-3</v>
      </c>
      <c r="X21" s="16">
        <f>min!M85</f>
        <v>-217.62723735408562</v>
      </c>
      <c r="Y21" s="22">
        <f>IF(ABS(X21)&lt;('Caratteristiche Materiale'!$N$4-'Caratteristiche Materiale'!$N$4*0.4),-(((2*M21*'Caratteristiche CAM'!$F$35)/'Caratteristiche CAM'!$C$35*'Caratteristiche CAM'!$H$56*MAX(J21:K21))/(J21*K21)),0)</f>
        <v>-2.7142857142857144</v>
      </c>
      <c r="Z21" s="22">
        <f>(ABS((X21+Y21))*J21*K21+((2*'Caratteristiche CAM'!$F$35*'Caratteristiche CAM'!$F$36*'RInforzo CAM  min'!L21)/'Caratteristiche CAM'!$C$35)*MAX('RInforzo CAM  min'!J21:K21)*'Caratteristiche CAM'!$H$54)/((0.8*(0.85*'RInforzo CAM  min'!S21)*MIN('RInforzo CAM  min'!J21:K21)+((2*'Caratteristiche CAM'!$F$35*'Caratteristiche CAM'!$F$36*'RInforzo CAM  min'!L21)/'Caratteristiche CAM'!$C$35)*'Caratteristiche CAM'!$H$54))</f>
        <v>1.357242858985517</v>
      </c>
      <c r="AA21" s="96">
        <f>0.85*S21*0.8*Z21*MIN(J21:K21)*(MAX(J21:K21)/2-0.4*Z21)+((2*'Caratteristiche CAM'!$F$35*'Caratteristiche CAM'!$F$36*'RInforzo CAM  min'!L21)/'Caratteristiche CAM'!$C$35)*'Caratteristiche CAM'!$H$54*(MAX('RInforzo CAM  min'!J21:K21)-'RInforzo CAM  min'!Z21)*'RInforzo CAM  min'!Z21/2</f>
        <v>361.13142986245947</v>
      </c>
      <c r="AB21" s="74" t="str">
        <f t="shared" si="3"/>
        <v>verificato</v>
      </c>
      <c r="AC21" s="6">
        <f>ABS(D21)/(0.85*'Caratteristiche Materiale'!$N$4*MAX('RInforzo CAM  min'!J21:K21))+('Caratteristiche CAM'!$F$35*'Caratteristiche CAM'!$F$36*'RInforzo CAM  min'!L21*'Caratteristiche CAM'!$H$54/('Caratteristiche CAM'!$C$35*0.85*'Caratteristiche Materiale'!$N$4*MAX('RInforzo CAM  min'!J21:K21)))</f>
        <v>0.35680975331766951</v>
      </c>
      <c r="AD21" s="96">
        <f>('Caratteristiche CAM'!$F$35*'Caratteristiche CAM'!$F$36*'RInforzo CAM  min'!L21*'Caratteristiche CAM'!$H$54/('Caratteristiche CAM'!$C$35))*MIN(J21:K21)/2+0.85*'Caratteristiche Materiale'!$N$4*MAX('RInforzo CAM  min'!J21:K21)*AC21*(MIN(J21:K21)-0.4*AC21)</f>
        <v>301.74533432713116</v>
      </c>
      <c r="AE21" s="74" t="str">
        <f t="shared" si="4"/>
        <v>verificato</v>
      </c>
      <c r="AF21" s="82">
        <f t="shared" si="15"/>
        <v>1.9636214294927585</v>
      </c>
      <c r="AG21" s="22">
        <f>'Caratteristiche Materiale'!$N$5+0.4*ABS(X21)</f>
        <v>97.884228274967597</v>
      </c>
      <c r="AH21" s="22">
        <f>AF21*MIN(J21:K21)*AG21+0.6*AF21*L21*M21*'Caratteristiche CAM'!$F$35*'Caratteristiche CAM'!$H$54/'Caratteristiche CAM'!$C$36</f>
        <v>170.82150930194987</v>
      </c>
      <c r="AI21" s="85" t="str">
        <f t="shared" si="6"/>
        <v>verificato</v>
      </c>
      <c r="AJ21" s="49">
        <f>MAX!W85+0.6*AF21*L21*M21*'Caratteristiche CAM'!$F$35*'Caratteristiche CAM'!$H$54/'Caratteristiche CAM'!$C$36</f>
        <v>88.115840928431453</v>
      </c>
      <c r="AK21" s="84" t="str">
        <f t="shared" si="7"/>
        <v>verificato</v>
      </c>
      <c r="AL21" s="37">
        <f t="shared" si="8"/>
        <v>119.86071034076143</v>
      </c>
      <c r="AM21" s="95" t="s">
        <v>52</v>
      </c>
      <c r="AN21" s="37">
        <f t="shared" si="9"/>
        <v>232.36216360963428</v>
      </c>
      <c r="AO21" s="95" t="s">
        <v>52</v>
      </c>
      <c r="AP21" s="91">
        <f t="shared" si="10"/>
        <v>786.73102359038342</v>
      </c>
      <c r="AQ21" s="95" t="s">
        <v>52</v>
      </c>
      <c r="AR21" s="37">
        <f t="shared" si="11"/>
        <v>259.42664005898365</v>
      </c>
      <c r="AS21" s="95" t="s">
        <v>52</v>
      </c>
    </row>
    <row r="22" spans="1:45" x14ac:dyDescent="0.25">
      <c r="A22" s="5" t="str">
        <f>min!A86</f>
        <v>X</v>
      </c>
      <c r="B22" s="5" t="str">
        <f>min!B86</f>
        <v>2.37x</v>
      </c>
      <c r="C22" s="5" t="str">
        <f>min!C86</f>
        <v>SISM 3</v>
      </c>
      <c r="D22" s="49">
        <f>min!E86</f>
        <v>-479.56240000000003</v>
      </c>
      <c r="E22" s="22">
        <f>min!F86</f>
        <v>-95.776800000000009</v>
      </c>
      <c r="F22" s="22">
        <f>min!G86</f>
        <v>-38.874400000000009</v>
      </c>
      <c r="G22" s="22">
        <f>min!H86</f>
        <v>-14.880320000000001</v>
      </c>
      <c r="H22" s="22">
        <f>min!I86</f>
        <v>-24.338640000000002</v>
      </c>
      <c r="I22" s="90">
        <f>min!J86</f>
        <v>-184.84816000000001</v>
      </c>
      <c r="J22" s="96">
        <f>min!K86</f>
        <v>0.8</v>
      </c>
      <c r="K22" s="96">
        <f>min!L86</f>
        <v>2.57</v>
      </c>
      <c r="L22" s="78">
        <v>1</v>
      </c>
      <c r="M22" s="48">
        <f>L22*'Caratteristiche CAM'!$F$36</f>
        <v>1E-3</v>
      </c>
      <c r="N22" s="48">
        <f>1-('Caratteristiche CAM'!$C$35^2+(MINA('RInforzo CAM  min'!J22:K22))^2)/(3*J22*K22)</f>
        <v>0.83787289234760054</v>
      </c>
      <c r="O22" s="48">
        <f>(1-('Caratteristiche CAM'!$C$36/(2*MIN('Caratteristiche CAM'!$C$35,MINA('RInforzo CAM  min'!J22:K22))))^2)</f>
        <v>0.9375</v>
      </c>
      <c r="P22" s="73">
        <f>4*M22/((MAX(MIN(J22:K22),'Caratteristiche CAM'!$C$35))*'Caratteristiche CAM'!$C$36)*'Caratteristiche CAM'!$F$35</f>
        <v>3.1666666666666665E-4</v>
      </c>
      <c r="Q22" s="96">
        <f>0.5*P22*'Caratteristiche CAM'!$H$54</f>
        <v>36.190476190476183</v>
      </c>
      <c r="R22" s="96">
        <f t="shared" si="12"/>
        <v>28.427830276079298</v>
      </c>
      <c r="S22" s="96">
        <f>'Caratteristiche Materiale'!$N$4+'Caratteristiche CAM'!$Q$71*'RInforzo CAM  min'!R22</f>
        <v>637.34621085788399</v>
      </c>
      <c r="T22" s="31" t="str">
        <f>IF(S22&gt;2*'Caratteristiche Materiale'!$N$4,"error","OK")</f>
        <v>OK</v>
      </c>
      <c r="U22" s="16">
        <f t="shared" si="13"/>
        <v>1191.2580086580085</v>
      </c>
      <c r="V22" s="63" t="str">
        <f t="shared" si="14"/>
        <v>verificato</v>
      </c>
      <c r="W22" s="64">
        <f>0.0035+0.015*(R22/'Caratteristiche Materiale'!$N$4)</f>
        <v>4.2310013499563251E-3</v>
      </c>
      <c r="X22" s="16">
        <f>min!M86</f>
        <v>-233.25019455252919</v>
      </c>
      <c r="Y22" s="22">
        <f>IF(ABS(X22)&lt;('Caratteristiche Materiale'!$N$4-'Caratteristiche Materiale'!$N$4*0.4),-(((2*M22*'Caratteristiche CAM'!$F$35)/'Caratteristiche CAM'!$C$35*'Caratteristiche CAM'!$H$56*MAX(J22:K22))/(J22*K22)),0)</f>
        <v>-2.7142857142857144</v>
      </c>
      <c r="Z22" s="22">
        <f>(ABS((X22+Y22))*J22*K22+((2*'Caratteristiche CAM'!$F$35*'Caratteristiche CAM'!$F$36*'RInforzo CAM  min'!L22)/'Caratteristiche CAM'!$C$35)*MAX('RInforzo CAM  min'!J22:K22)*'Caratteristiche CAM'!$H$54)/((0.8*(0.85*'RInforzo CAM  min'!S22)*MIN('RInforzo CAM  min'!J22:K22)+((2*'Caratteristiche CAM'!$F$35*'Caratteristiche CAM'!$F$36*'RInforzo CAM  min'!L22)/'Caratteristiche CAM'!$C$35)*'Caratteristiche CAM'!$H$54))</f>
        <v>1.4461727160694007</v>
      </c>
      <c r="AA22" s="96">
        <f>0.85*S22*0.8*Z22*MIN(J22:K22)*(MAX(J22:K22)/2-0.4*Z22)+((2*'Caratteristiche CAM'!$F$35*'Caratteristiche CAM'!$F$36*'RInforzo CAM  min'!L22)/'Caratteristiche CAM'!$C$35)*'Caratteristiche CAM'!$H$54*(MAX('RInforzo CAM  min'!J22:K22)-'RInforzo CAM  min'!Z22)*'RInforzo CAM  min'!Z22/2</f>
        <v>366.02657539775726</v>
      </c>
      <c r="AB22" s="74" t="str">
        <f t="shared" si="3"/>
        <v>verificato</v>
      </c>
      <c r="AC22" s="6">
        <f>ABS(D22)/(0.85*'Caratteristiche Materiale'!$N$4*MAX('RInforzo CAM  min'!J22:K22))+('Caratteristiche CAM'!$F$35*'Caratteristiche CAM'!$F$36*'RInforzo CAM  min'!L22*'Caratteristiche CAM'!$H$54/('Caratteristiche CAM'!$C$35*0.85*'Caratteristiche Materiale'!$N$4*MAX('RInforzo CAM  min'!J22:K22)))</f>
        <v>0.38201654140255326</v>
      </c>
      <c r="AD22" s="96">
        <f>('Caratteristiche CAM'!$F$35*'Caratteristiche CAM'!$F$36*'RInforzo CAM  min'!L22*'Caratteristiche CAM'!$H$54/('Caratteristiche CAM'!$C$35))*MIN(J22:K22)/2+0.85*'Caratteristiche Materiale'!$N$4*MAX('RInforzo CAM  min'!J22:K22)*AC22*(MIN(J22:K22)-0.4*AC22)</f>
        <v>317.94929766815142</v>
      </c>
      <c r="AE22" s="74" t="str">
        <f t="shared" si="4"/>
        <v>verificato</v>
      </c>
      <c r="AF22" s="82">
        <f t="shared" si="15"/>
        <v>2.0080863580347001</v>
      </c>
      <c r="AG22" s="22">
        <f>'Caratteristiche Materiale'!$N$5+0.4*ABS(X22)</f>
        <v>104.13341115434503</v>
      </c>
      <c r="AH22" s="22">
        <f>AF22*MIN(J22:K22)*AG22+0.6*AF22*L22*M22*'Caratteristiche CAM'!$F$35*'Caratteristiche CAM'!$H$54/'Caratteristiche CAM'!$C$36</f>
        <v>184.72877025065694</v>
      </c>
      <c r="AI22" s="85" t="str">
        <f t="shared" si="6"/>
        <v>verificato</v>
      </c>
      <c r="AJ22" s="49">
        <f>MAX!W86+0.6*AF22*L22*M22*'Caratteristiche CAM'!$F$35*'Caratteristiche CAM'!$H$54/'Caratteristiche CAM'!$C$36</f>
        <v>85.062817125844418</v>
      </c>
      <c r="AK22" s="84" t="str">
        <f t="shared" si="7"/>
        <v>NON VERIFICATO</v>
      </c>
      <c r="AL22" s="37">
        <f t="shared" si="8"/>
        <v>88.813592775958696</v>
      </c>
      <c r="AM22" s="95" t="s">
        <v>52</v>
      </c>
      <c r="AN22" s="37">
        <f t="shared" si="9"/>
        <v>192.87423494067136</v>
      </c>
      <c r="AO22" s="95" t="s">
        <v>52</v>
      </c>
      <c r="AP22" s="91">
        <f t="shared" si="10"/>
        <v>1306.3560563291596</v>
      </c>
      <c r="AQ22" s="95" t="s">
        <v>52</v>
      </c>
      <c r="AR22" s="37">
        <f t="shared" si="11"/>
        <v>198.01472484105724</v>
      </c>
      <c r="AS22" s="95" t="s">
        <v>52</v>
      </c>
    </row>
    <row r="23" spans="1:45" x14ac:dyDescent="0.25">
      <c r="A23" s="5" t="str">
        <f>min!A87</f>
        <v>X</v>
      </c>
      <c r="B23" s="5" t="str">
        <f>min!B87</f>
        <v>2.37x</v>
      </c>
      <c r="C23" s="5" t="str">
        <f>min!C87</f>
        <v>SISM 4</v>
      </c>
      <c r="D23" s="49">
        <f>min!E87</f>
        <v>-479.56240000000003</v>
      </c>
      <c r="E23" s="22">
        <f>min!F87</f>
        <v>-95.776800000000009</v>
      </c>
      <c r="F23" s="22">
        <f>min!G87</f>
        <v>-38.874400000000009</v>
      </c>
      <c r="G23" s="22">
        <f>min!H87</f>
        <v>-14.880320000000001</v>
      </c>
      <c r="H23" s="22">
        <f>min!I87</f>
        <v>-24.338640000000002</v>
      </c>
      <c r="I23" s="90">
        <f>min!J87</f>
        <v>-184.84816000000001</v>
      </c>
      <c r="J23" s="96">
        <f>min!K87</f>
        <v>0.8</v>
      </c>
      <c r="K23" s="96">
        <f>min!L87</f>
        <v>2.57</v>
      </c>
      <c r="L23" s="78">
        <v>1</v>
      </c>
      <c r="M23" s="48">
        <f>L23*'Caratteristiche CAM'!$F$36</f>
        <v>1E-3</v>
      </c>
      <c r="N23" s="48">
        <f>1-('Caratteristiche CAM'!$C$35^2+(MINA('RInforzo CAM  min'!J23:K23))^2)/(3*J23*K23)</f>
        <v>0.83787289234760054</v>
      </c>
      <c r="O23" s="48">
        <f>(1-('Caratteristiche CAM'!$C$36/(2*MIN('Caratteristiche CAM'!$C$35,MINA('RInforzo CAM  min'!J23:K23))))^2)</f>
        <v>0.9375</v>
      </c>
      <c r="P23" s="73">
        <f>4*M23/((MAX(MIN(J23:K23),'Caratteristiche CAM'!$C$35))*'Caratteristiche CAM'!$C$36)*'Caratteristiche CAM'!$F$35</f>
        <v>3.1666666666666665E-4</v>
      </c>
      <c r="Q23" s="96">
        <f>0.5*P23*'Caratteristiche CAM'!$H$54</f>
        <v>36.190476190476183</v>
      </c>
      <c r="R23" s="96">
        <f t="shared" si="12"/>
        <v>28.427830276079298</v>
      </c>
      <c r="S23" s="96">
        <f>'Caratteristiche Materiale'!$N$4+'Caratteristiche CAM'!$Q$71*'RInforzo CAM  min'!R23</f>
        <v>637.34621085788399</v>
      </c>
      <c r="T23" s="31" t="str">
        <f>IF(S23&gt;2*'Caratteristiche Materiale'!$N$4,"error","OK")</f>
        <v>OK</v>
      </c>
      <c r="U23" s="16">
        <f t="shared" si="13"/>
        <v>1191.2580086580085</v>
      </c>
      <c r="V23" s="63" t="str">
        <f t="shared" si="14"/>
        <v>verificato</v>
      </c>
      <c r="W23" s="64">
        <f>0.0035+0.015*(R23/'Caratteristiche Materiale'!$N$4)</f>
        <v>4.2310013499563251E-3</v>
      </c>
      <c r="X23" s="16">
        <f>min!M87</f>
        <v>-233.25019455252919</v>
      </c>
      <c r="Y23" s="22">
        <f>IF(ABS(X23)&lt;('Caratteristiche Materiale'!$N$4-'Caratteristiche Materiale'!$N$4*0.4),-(((2*M23*'Caratteristiche CAM'!$F$35)/'Caratteristiche CAM'!$C$35*'Caratteristiche CAM'!$H$56*MAX(J23:K23))/(J23*K23)),0)</f>
        <v>-2.7142857142857144</v>
      </c>
      <c r="Z23" s="22">
        <f>(ABS((X23+Y23))*J23*K23+((2*'Caratteristiche CAM'!$F$35*'Caratteristiche CAM'!$F$36*'RInforzo CAM  min'!L23)/'Caratteristiche CAM'!$C$35)*MAX('RInforzo CAM  min'!J23:K23)*'Caratteristiche CAM'!$H$54)/((0.8*(0.85*'RInforzo CAM  min'!S23)*MIN('RInforzo CAM  min'!J23:K23)+((2*'Caratteristiche CAM'!$F$35*'Caratteristiche CAM'!$F$36*'RInforzo CAM  min'!L23)/'Caratteristiche CAM'!$C$35)*'Caratteristiche CAM'!$H$54))</f>
        <v>1.4461727160694007</v>
      </c>
      <c r="AA23" s="96">
        <f>0.85*S23*0.8*Z23*MIN(J23:K23)*(MAX(J23:K23)/2-0.4*Z23)+((2*'Caratteristiche CAM'!$F$35*'Caratteristiche CAM'!$F$36*'RInforzo CAM  min'!L23)/'Caratteristiche CAM'!$C$35)*'Caratteristiche CAM'!$H$54*(MAX('RInforzo CAM  min'!J23:K23)-'RInforzo CAM  min'!Z23)*'RInforzo CAM  min'!Z23/2</f>
        <v>366.02657539775726</v>
      </c>
      <c r="AB23" s="74" t="str">
        <f t="shared" si="3"/>
        <v>verificato</v>
      </c>
      <c r="AC23" s="6">
        <f>ABS(D23)/(0.85*'Caratteristiche Materiale'!$N$4*MAX('RInforzo CAM  min'!J23:K23))+('Caratteristiche CAM'!$F$35*'Caratteristiche CAM'!$F$36*'RInforzo CAM  min'!L23*'Caratteristiche CAM'!$H$54/('Caratteristiche CAM'!$C$35*0.85*'Caratteristiche Materiale'!$N$4*MAX('RInforzo CAM  min'!J23:K23)))</f>
        <v>0.38201654140255326</v>
      </c>
      <c r="AD23" s="96">
        <f>('Caratteristiche CAM'!$F$35*'Caratteristiche CAM'!$F$36*'RInforzo CAM  min'!L23*'Caratteristiche CAM'!$H$54/('Caratteristiche CAM'!$C$35))*MIN(J23:K23)/2+0.85*'Caratteristiche Materiale'!$N$4*MAX('RInforzo CAM  min'!J23:K23)*AC23*(MIN(J23:K23)-0.4*AC23)</f>
        <v>317.94929766815142</v>
      </c>
      <c r="AE23" s="74" t="str">
        <f t="shared" si="4"/>
        <v>verificato</v>
      </c>
      <c r="AF23" s="82">
        <f t="shared" si="15"/>
        <v>2.0080863580347001</v>
      </c>
      <c r="AG23" s="22">
        <f>'Caratteristiche Materiale'!$N$5+0.4*ABS(X23)</f>
        <v>104.13341115434503</v>
      </c>
      <c r="AH23" s="22">
        <f>AF23*MIN(J23:K23)*AG23+0.6*AF23*L23*M23*'Caratteristiche CAM'!$F$35*'Caratteristiche CAM'!$H$54/'Caratteristiche CAM'!$C$36</f>
        <v>184.72877025065694</v>
      </c>
      <c r="AI23" s="85" t="str">
        <f t="shared" si="6"/>
        <v>verificato</v>
      </c>
      <c r="AJ23" s="49">
        <f>MAX!W87+0.6*AF23*L23*M23*'Caratteristiche CAM'!$F$35*'Caratteristiche CAM'!$H$54/'Caratteristiche CAM'!$C$36</f>
        <v>85.062817125844418</v>
      </c>
      <c r="AK23" s="84" t="str">
        <f t="shared" si="7"/>
        <v>NON VERIFICATO</v>
      </c>
      <c r="AL23" s="37">
        <f t="shared" si="8"/>
        <v>88.813592775958696</v>
      </c>
      <c r="AM23" s="95" t="s">
        <v>52</v>
      </c>
      <c r="AN23" s="37">
        <f t="shared" si="9"/>
        <v>192.87423494067136</v>
      </c>
      <c r="AO23" s="95" t="s">
        <v>52</v>
      </c>
      <c r="AP23" s="91">
        <f t="shared" si="10"/>
        <v>1306.3560563291596</v>
      </c>
      <c r="AQ23" s="95" t="s">
        <v>52</v>
      </c>
      <c r="AR23" s="37">
        <f t="shared" si="11"/>
        <v>198.01472484105724</v>
      </c>
      <c r="AS23" s="95" t="s">
        <v>52</v>
      </c>
    </row>
    <row r="24" spans="1:45" x14ac:dyDescent="0.25">
      <c r="A24" s="5" t="str">
        <f>min!A88</f>
        <v>X</v>
      </c>
      <c r="B24" s="5" t="str">
        <f>min!B88</f>
        <v>2.37x</v>
      </c>
      <c r="C24" s="5" t="str">
        <f>min!C88</f>
        <v>SISM 5</v>
      </c>
      <c r="D24" s="49">
        <f>min!E88</f>
        <v>-479.56240000000003</v>
      </c>
      <c r="E24" s="22">
        <f>min!F88</f>
        <v>-95.776800000000009</v>
      </c>
      <c r="F24" s="22">
        <f>min!G88</f>
        <v>-38.874400000000009</v>
      </c>
      <c r="G24" s="22">
        <f>min!H88</f>
        <v>-14.880320000000001</v>
      </c>
      <c r="H24" s="22">
        <f>min!I88</f>
        <v>-24.338640000000002</v>
      </c>
      <c r="I24" s="90">
        <f>min!J88</f>
        <v>-184.84816000000001</v>
      </c>
      <c r="J24" s="96">
        <f>min!K88</f>
        <v>0.8</v>
      </c>
      <c r="K24" s="96">
        <f>min!L88</f>
        <v>2.57</v>
      </c>
      <c r="L24" s="78">
        <v>1</v>
      </c>
      <c r="M24" s="48">
        <f>L24*'Caratteristiche CAM'!$F$36</f>
        <v>1E-3</v>
      </c>
      <c r="N24" s="48">
        <f>1-('Caratteristiche CAM'!$C$35^2+(MINA('RInforzo CAM  min'!J24:K24))^2)/(3*J24*K24)</f>
        <v>0.83787289234760054</v>
      </c>
      <c r="O24" s="48">
        <f>(1-('Caratteristiche CAM'!$C$36/(2*MIN('Caratteristiche CAM'!$C$35,MINA('RInforzo CAM  min'!J24:K24))))^2)</f>
        <v>0.9375</v>
      </c>
      <c r="P24" s="73">
        <f>4*M24/((MAX(MIN(J24:K24),'Caratteristiche CAM'!$C$35))*'Caratteristiche CAM'!$C$36)*'Caratteristiche CAM'!$F$35</f>
        <v>3.1666666666666665E-4</v>
      </c>
      <c r="Q24" s="96">
        <f>0.5*P24*'Caratteristiche CAM'!$H$54</f>
        <v>36.190476190476183</v>
      </c>
      <c r="R24" s="96">
        <f t="shared" si="12"/>
        <v>28.427830276079298</v>
      </c>
      <c r="S24" s="96">
        <f>'Caratteristiche Materiale'!$N$4+'Caratteristiche CAM'!$Q$71*'RInforzo CAM  min'!R24</f>
        <v>637.34621085788399</v>
      </c>
      <c r="T24" s="31" t="str">
        <f>IF(S24&gt;2*'Caratteristiche Materiale'!$N$4,"error","OK")</f>
        <v>OK</v>
      </c>
      <c r="U24" s="16">
        <f t="shared" si="13"/>
        <v>1191.2580086580085</v>
      </c>
      <c r="V24" s="63" t="str">
        <f t="shared" si="14"/>
        <v>verificato</v>
      </c>
      <c r="W24" s="64">
        <f>0.0035+0.015*(R24/'Caratteristiche Materiale'!$N$4)</f>
        <v>4.2310013499563251E-3</v>
      </c>
      <c r="X24" s="16">
        <f>min!M88</f>
        <v>-233.25019455252919</v>
      </c>
      <c r="Y24" s="22">
        <f>IF(ABS(X24)&lt;('Caratteristiche Materiale'!$N$4-'Caratteristiche Materiale'!$N$4*0.4),-(((2*M24*'Caratteristiche CAM'!$F$35)/'Caratteristiche CAM'!$C$35*'Caratteristiche CAM'!$H$56*MAX(J24:K24))/(J24*K24)),0)</f>
        <v>-2.7142857142857144</v>
      </c>
      <c r="Z24" s="22">
        <f>(ABS((X24+Y24))*J24*K24+((2*'Caratteristiche CAM'!$F$35*'Caratteristiche CAM'!$F$36*'RInforzo CAM  min'!L24)/'Caratteristiche CAM'!$C$35)*MAX('RInforzo CAM  min'!J24:K24)*'Caratteristiche CAM'!$H$54)/((0.8*(0.85*'RInforzo CAM  min'!S24)*MIN('RInforzo CAM  min'!J24:K24)+((2*'Caratteristiche CAM'!$F$35*'Caratteristiche CAM'!$F$36*'RInforzo CAM  min'!L24)/'Caratteristiche CAM'!$C$35)*'Caratteristiche CAM'!$H$54))</f>
        <v>1.4461727160694007</v>
      </c>
      <c r="AA24" s="96">
        <f>0.85*S24*0.8*Z24*MIN(J24:K24)*(MAX(J24:K24)/2-0.4*Z24)+((2*'Caratteristiche CAM'!$F$35*'Caratteristiche CAM'!$F$36*'RInforzo CAM  min'!L24)/'Caratteristiche CAM'!$C$35)*'Caratteristiche CAM'!$H$54*(MAX('RInforzo CAM  min'!J24:K24)-'RInforzo CAM  min'!Z24)*'RInforzo CAM  min'!Z24/2</f>
        <v>366.02657539775726</v>
      </c>
      <c r="AB24" s="74" t="str">
        <f t="shared" si="3"/>
        <v>verificato</v>
      </c>
      <c r="AC24" s="6">
        <f>ABS(D24)/(0.85*'Caratteristiche Materiale'!$N$4*MAX('RInforzo CAM  min'!J24:K24))+('Caratteristiche CAM'!$F$35*'Caratteristiche CAM'!$F$36*'RInforzo CAM  min'!L24*'Caratteristiche CAM'!$H$54/('Caratteristiche CAM'!$C$35*0.85*'Caratteristiche Materiale'!$N$4*MAX('RInforzo CAM  min'!J24:K24)))</f>
        <v>0.38201654140255326</v>
      </c>
      <c r="AD24" s="96">
        <f>('Caratteristiche CAM'!$F$35*'Caratteristiche CAM'!$F$36*'RInforzo CAM  min'!L24*'Caratteristiche CAM'!$H$54/('Caratteristiche CAM'!$C$35))*MIN(J24:K24)/2+0.85*'Caratteristiche Materiale'!$N$4*MAX('RInforzo CAM  min'!J24:K24)*AC24*(MIN(J24:K24)-0.4*AC24)</f>
        <v>317.94929766815142</v>
      </c>
      <c r="AE24" s="74" t="str">
        <f t="shared" si="4"/>
        <v>verificato</v>
      </c>
      <c r="AF24" s="82">
        <f t="shared" si="15"/>
        <v>2.0080863580347001</v>
      </c>
      <c r="AG24" s="22">
        <f>'Caratteristiche Materiale'!$N$5+0.4*ABS(X24)</f>
        <v>104.13341115434503</v>
      </c>
      <c r="AH24" s="22">
        <f>AF24*MIN(J24:K24)*AG24+0.6*AF24*L24*M24*'Caratteristiche CAM'!$F$35*'Caratteristiche CAM'!$H$54/'Caratteristiche CAM'!$C$36</f>
        <v>184.72877025065694</v>
      </c>
      <c r="AI24" s="85" t="str">
        <f t="shared" si="6"/>
        <v>verificato</v>
      </c>
      <c r="AJ24" s="49">
        <f>MAX!W88+0.6*AF24*L24*M24*'Caratteristiche CAM'!$F$35*'Caratteristiche CAM'!$H$54/'Caratteristiche CAM'!$C$36</f>
        <v>85.062817125844418</v>
      </c>
      <c r="AK24" s="84" t="str">
        <f t="shared" si="7"/>
        <v>NON VERIFICATO</v>
      </c>
      <c r="AL24" s="37">
        <f t="shared" si="8"/>
        <v>88.813592775958696</v>
      </c>
      <c r="AM24" s="95" t="s">
        <v>52</v>
      </c>
      <c r="AN24" s="37">
        <f t="shared" si="9"/>
        <v>192.87423494067136</v>
      </c>
      <c r="AO24" s="95" t="s">
        <v>52</v>
      </c>
      <c r="AP24" s="91">
        <f t="shared" si="10"/>
        <v>1306.3560563291596</v>
      </c>
      <c r="AQ24" s="95" t="s">
        <v>52</v>
      </c>
      <c r="AR24" s="37">
        <f t="shared" si="11"/>
        <v>198.01472484105724</v>
      </c>
      <c r="AS24" s="95" t="s">
        <v>52</v>
      </c>
    </row>
    <row r="25" spans="1:45" x14ac:dyDescent="0.25">
      <c r="A25" s="5" t="str">
        <f>min!A89</f>
        <v>X</v>
      </c>
      <c r="B25" s="5" t="str">
        <f>min!B89</f>
        <v>2.37x</v>
      </c>
      <c r="C25" s="5" t="str">
        <f>min!C89</f>
        <v>SISM 6</v>
      </c>
      <c r="D25" s="49">
        <f>min!E89</f>
        <v>-447.44160000000005</v>
      </c>
      <c r="E25" s="22">
        <f>min!F89</f>
        <v>-73.515200000000007</v>
      </c>
      <c r="F25" s="22">
        <f>min!G89</f>
        <v>-72.768799999999999</v>
      </c>
      <c r="G25" s="22">
        <f>min!H89</f>
        <v>-22.93712</v>
      </c>
      <c r="H25" s="22">
        <f>min!I89</f>
        <v>-38.354320000000001</v>
      </c>
      <c r="I25" s="90">
        <f>min!J89</f>
        <v>-139.20368000000002</v>
      </c>
      <c r="J25" s="96">
        <f>min!K89</f>
        <v>0.8</v>
      </c>
      <c r="K25" s="96">
        <f>min!L89</f>
        <v>2.57</v>
      </c>
      <c r="L25" s="78">
        <v>1</v>
      </c>
      <c r="M25" s="48">
        <f>L25*'Caratteristiche CAM'!$F$36</f>
        <v>1E-3</v>
      </c>
      <c r="N25" s="48">
        <f>1-('Caratteristiche CAM'!$C$35^2+(MINA('RInforzo CAM  min'!J25:K25))^2)/(3*J25*K25)</f>
        <v>0.83787289234760054</v>
      </c>
      <c r="O25" s="48">
        <f>(1-('Caratteristiche CAM'!$C$36/(2*MIN('Caratteristiche CAM'!$C$35,MINA('RInforzo CAM  min'!J25:K25))))^2)</f>
        <v>0.9375</v>
      </c>
      <c r="P25" s="73">
        <f>4*M25/((MAX(MIN(J25:K25),'Caratteristiche CAM'!$C$35))*'Caratteristiche CAM'!$C$36)*'Caratteristiche CAM'!$F$35</f>
        <v>3.1666666666666665E-4</v>
      </c>
      <c r="Q25" s="96">
        <f>0.5*P25*'Caratteristiche CAM'!$H$54</f>
        <v>36.190476190476183</v>
      </c>
      <c r="R25" s="96">
        <f t="shared" si="12"/>
        <v>28.427830276079298</v>
      </c>
      <c r="S25" s="96">
        <f>'Caratteristiche Materiale'!$N$4+'Caratteristiche CAM'!$Q$71*'RInforzo CAM  min'!R25</f>
        <v>637.34621085788399</v>
      </c>
      <c r="T25" s="31" t="str">
        <f>IF(S25&gt;2*'Caratteristiche Materiale'!$N$4,"error","OK")</f>
        <v>OK</v>
      </c>
      <c r="U25" s="16">
        <f t="shared" si="13"/>
        <v>1191.2580086580085</v>
      </c>
      <c r="V25" s="63" t="str">
        <f t="shared" si="14"/>
        <v>verificato</v>
      </c>
      <c r="W25" s="64">
        <f>0.0035+0.015*(R25/'Caratteristiche Materiale'!$N$4)</f>
        <v>4.2310013499563251E-3</v>
      </c>
      <c r="X25" s="16">
        <f>min!M89</f>
        <v>-217.62723735408562</v>
      </c>
      <c r="Y25" s="22">
        <f>IF(ABS(X25)&lt;('Caratteristiche Materiale'!$N$4-'Caratteristiche Materiale'!$N$4*0.4),-(((2*M25*'Caratteristiche CAM'!$F$35)/'Caratteristiche CAM'!$C$35*'Caratteristiche CAM'!$H$56*MAX(J25:K25))/(J25*K25)),0)</f>
        <v>-2.7142857142857144</v>
      </c>
      <c r="Z25" s="22">
        <f>(ABS((X25+Y25))*J25*K25+((2*'Caratteristiche CAM'!$F$35*'Caratteristiche CAM'!$F$36*'RInforzo CAM  min'!L25)/'Caratteristiche CAM'!$C$35)*MAX('RInforzo CAM  min'!J25:K25)*'Caratteristiche CAM'!$H$54)/((0.8*(0.85*'RInforzo CAM  min'!S25)*MIN('RInforzo CAM  min'!J25:K25)+((2*'Caratteristiche CAM'!$F$35*'Caratteristiche CAM'!$F$36*'RInforzo CAM  min'!L25)/'Caratteristiche CAM'!$C$35)*'Caratteristiche CAM'!$H$54))</f>
        <v>1.357242858985517</v>
      </c>
      <c r="AA25" s="96">
        <f>0.85*S25*0.8*Z25*MIN(J25:K25)*(MAX(J25:K25)/2-0.4*Z25)+((2*'Caratteristiche CAM'!$F$35*'Caratteristiche CAM'!$F$36*'RInforzo CAM  min'!L25)/'Caratteristiche CAM'!$C$35)*'Caratteristiche CAM'!$H$54*(MAX('RInforzo CAM  min'!J25:K25)-'RInforzo CAM  min'!Z25)*'RInforzo CAM  min'!Z25/2</f>
        <v>361.13142986245947</v>
      </c>
      <c r="AB25" s="74" t="str">
        <f t="shared" si="3"/>
        <v>verificato</v>
      </c>
      <c r="AC25" s="6">
        <f>ABS(D25)/(0.85*'Caratteristiche Materiale'!$N$4*MAX('RInforzo CAM  min'!J25:K25))+('Caratteristiche CAM'!$F$35*'Caratteristiche CAM'!$F$36*'RInforzo CAM  min'!L25*'Caratteristiche CAM'!$H$54/('Caratteristiche CAM'!$C$35*0.85*'Caratteristiche Materiale'!$N$4*MAX('RInforzo CAM  min'!J25:K25)))</f>
        <v>0.35680975331766951</v>
      </c>
      <c r="AD25" s="96">
        <f>('Caratteristiche CAM'!$F$35*'Caratteristiche CAM'!$F$36*'RInforzo CAM  min'!L25*'Caratteristiche CAM'!$H$54/('Caratteristiche CAM'!$C$35))*MIN(J25:K25)/2+0.85*'Caratteristiche Materiale'!$N$4*MAX('RInforzo CAM  min'!J25:K25)*AC25*(MIN(J25:K25)-0.4*AC25)</f>
        <v>301.74533432713116</v>
      </c>
      <c r="AE25" s="74" t="str">
        <f t="shared" si="4"/>
        <v>verificato</v>
      </c>
      <c r="AF25" s="82">
        <f t="shared" si="15"/>
        <v>1.9636214294927585</v>
      </c>
      <c r="AG25" s="22">
        <f>'Caratteristiche Materiale'!$N$5+0.4*ABS(X25)</f>
        <v>97.884228274967597</v>
      </c>
      <c r="AH25" s="22">
        <f>AF25*MIN(J25:K25)*AG25+0.6*AF25*L25*M25*'Caratteristiche CAM'!$F$35*'Caratteristiche CAM'!$H$54/'Caratteristiche CAM'!$C$36</f>
        <v>170.82150930194987</v>
      </c>
      <c r="AI25" s="85" t="str">
        <f t="shared" si="6"/>
        <v>verificato</v>
      </c>
      <c r="AJ25" s="49">
        <f>MAX!W89+0.6*AF25*L25*M25*'Caratteristiche CAM'!$F$35*'Caratteristiche CAM'!$H$54/'Caratteristiche CAM'!$C$36</f>
        <v>88.115840928431453</v>
      </c>
      <c r="AK25" s="84" t="str">
        <f t="shared" si="7"/>
        <v>verificato</v>
      </c>
      <c r="AL25" s="37">
        <f t="shared" si="8"/>
        <v>119.86071034076143</v>
      </c>
      <c r="AM25" s="95" t="s">
        <v>52</v>
      </c>
      <c r="AN25" s="37">
        <f t="shared" si="9"/>
        <v>232.36216360963428</v>
      </c>
      <c r="AO25" s="95" t="s">
        <v>52</v>
      </c>
      <c r="AP25" s="91">
        <f t="shared" si="10"/>
        <v>786.73102359038342</v>
      </c>
      <c r="AQ25" s="95" t="s">
        <v>52</v>
      </c>
      <c r="AR25" s="37">
        <f t="shared" si="11"/>
        <v>259.42664005898365</v>
      </c>
      <c r="AS25" s="95" t="s">
        <v>52</v>
      </c>
    </row>
    <row r="26" spans="1:45" x14ac:dyDescent="0.25">
      <c r="A26" s="5" t="str">
        <f>min!A90</f>
        <v>X</v>
      </c>
      <c r="B26" s="5" t="str">
        <f>min!B90</f>
        <v>2.37x</v>
      </c>
      <c r="C26" s="5" t="str">
        <f>min!C90</f>
        <v>SISM 7</v>
      </c>
      <c r="D26" s="49">
        <f>min!E90</f>
        <v>-447.44160000000005</v>
      </c>
      <c r="E26" s="22">
        <f>min!F90</f>
        <v>-73.515200000000007</v>
      </c>
      <c r="F26" s="22">
        <f>min!G90</f>
        <v>-72.768799999999999</v>
      </c>
      <c r="G26" s="22">
        <f>min!H90</f>
        <v>-22.93712</v>
      </c>
      <c r="H26" s="22">
        <f>min!I90</f>
        <v>-38.354320000000001</v>
      </c>
      <c r="I26" s="90">
        <f>min!J90</f>
        <v>-139.20368000000002</v>
      </c>
      <c r="J26" s="96">
        <f>min!K90</f>
        <v>0.8</v>
      </c>
      <c r="K26" s="96">
        <f>min!L90</f>
        <v>2.57</v>
      </c>
      <c r="L26" s="78">
        <v>1</v>
      </c>
      <c r="M26" s="48">
        <f>L26*'Caratteristiche CAM'!$F$36</f>
        <v>1E-3</v>
      </c>
      <c r="N26" s="48">
        <f>1-('Caratteristiche CAM'!$C$35^2+(MINA('RInforzo CAM  min'!J26:K26))^2)/(3*J26*K26)</f>
        <v>0.83787289234760054</v>
      </c>
      <c r="O26" s="48">
        <f>(1-('Caratteristiche CAM'!$C$36/(2*MIN('Caratteristiche CAM'!$C$35,MINA('RInforzo CAM  min'!J26:K26))))^2)</f>
        <v>0.9375</v>
      </c>
      <c r="P26" s="73">
        <f>4*M26/((MAX(MIN(J26:K26),'Caratteristiche CAM'!$C$35))*'Caratteristiche CAM'!$C$36)*'Caratteristiche CAM'!$F$35</f>
        <v>3.1666666666666665E-4</v>
      </c>
      <c r="Q26" s="96">
        <f>0.5*P26*'Caratteristiche CAM'!$H$54</f>
        <v>36.190476190476183</v>
      </c>
      <c r="R26" s="96">
        <f t="shared" si="12"/>
        <v>28.427830276079298</v>
      </c>
      <c r="S26" s="96">
        <f>'Caratteristiche Materiale'!$N$4+'Caratteristiche CAM'!$Q$71*'RInforzo CAM  min'!R26</f>
        <v>637.34621085788399</v>
      </c>
      <c r="T26" s="31" t="str">
        <f>IF(S26&gt;2*'Caratteristiche Materiale'!$N$4,"error","OK")</f>
        <v>OK</v>
      </c>
      <c r="U26" s="16">
        <f t="shared" si="13"/>
        <v>1191.2580086580085</v>
      </c>
      <c r="V26" s="63" t="str">
        <f t="shared" si="14"/>
        <v>verificato</v>
      </c>
      <c r="W26" s="64">
        <f>0.0035+0.015*(R26/'Caratteristiche Materiale'!$N$4)</f>
        <v>4.2310013499563251E-3</v>
      </c>
      <c r="X26" s="16">
        <f>min!M90</f>
        <v>-217.62723735408562</v>
      </c>
      <c r="Y26" s="22">
        <f>IF(ABS(X26)&lt;('Caratteristiche Materiale'!$N$4-'Caratteristiche Materiale'!$N$4*0.4),-(((2*M26*'Caratteristiche CAM'!$F$35)/'Caratteristiche CAM'!$C$35*'Caratteristiche CAM'!$H$56*MAX(J26:K26))/(J26*K26)),0)</f>
        <v>-2.7142857142857144</v>
      </c>
      <c r="Z26" s="22">
        <f>(ABS((X26+Y26))*J26*K26+((2*'Caratteristiche CAM'!$F$35*'Caratteristiche CAM'!$F$36*'RInforzo CAM  min'!L26)/'Caratteristiche CAM'!$C$35)*MAX('RInforzo CAM  min'!J26:K26)*'Caratteristiche CAM'!$H$54)/((0.8*(0.85*'RInforzo CAM  min'!S26)*MIN('RInforzo CAM  min'!J26:K26)+((2*'Caratteristiche CAM'!$F$35*'Caratteristiche CAM'!$F$36*'RInforzo CAM  min'!L26)/'Caratteristiche CAM'!$C$35)*'Caratteristiche CAM'!$H$54))</f>
        <v>1.357242858985517</v>
      </c>
      <c r="AA26" s="96">
        <f>0.85*S26*0.8*Z26*MIN(J26:K26)*(MAX(J26:K26)/2-0.4*Z26)+((2*'Caratteristiche CAM'!$F$35*'Caratteristiche CAM'!$F$36*'RInforzo CAM  min'!L26)/'Caratteristiche CAM'!$C$35)*'Caratteristiche CAM'!$H$54*(MAX('RInforzo CAM  min'!J26:K26)-'RInforzo CAM  min'!Z26)*'RInforzo CAM  min'!Z26/2</f>
        <v>361.13142986245947</v>
      </c>
      <c r="AB26" s="74" t="str">
        <f t="shared" si="3"/>
        <v>verificato</v>
      </c>
      <c r="AC26" s="6">
        <f>ABS(D26)/(0.85*'Caratteristiche Materiale'!$N$4*MAX('RInforzo CAM  min'!J26:K26))+('Caratteristiche CAM'!$F$35*'Caratteristiche CAM'!$F$36*'RInforzo CAM  min'!L26*'Caratteristiche CAM'!$H$54/('Caratteristiche CAM'!$C$35*0.85*'Caratteristiche Materiale'!$N$4*MAX('RInforzo CAM  min'!J26:K26)))</f>
        <v>0.35680975331766951</v>
      </c>
      <c r="AD26" s="96">
        <f>('Caratteristiche CAM'!$F$35*'Caratteristiche CAM'!$F$36*'RInforzo CAM  min'!L26*'Caratteristiche CAM'!$H$54/('Caratteristiche CAM'!$C$35))*MIN(J26:K26)/2+0.85*'Caratteristiche Materiale'!$N$4*MAX('RInforzo CAM  min'!J26:K26)*AC26*(MIN(J26:K26)-0.4*AC26)</f>
        <v>301.74533432713116</v>
      </c>
      <c r="AE26" s="74" t="str">
        <f t="shared" si="4"/>
        <v>verificato</v>
      </c>
      <c r="AF26" s="82">
        <f t="shared" si="15"/>
        <v>1.9636214294927585</v>
      </c>
      <c r="AG26" s="22">
        <f>'Caratteristiche Materiale'!$N$5+0.4*ABS(X26)</f>
        <v>97.884228274967597</v>
      </c>
      <c r="AH26" s="22">
        <f>AF26*MIN(J26:K26)*AG26+0.6*AF26*L26*M26*'Caratteristiche CAM'!$F$35*'Caratteristiche CAM'!$H$54/'Caratteristiche CAM'!$C$36</f>
        <v>170.82150930194987</v>
      </c>
      <c r="AI26" s="85" t="str">
        <f t="shared" si="6"/>
        <v>verificato</v>
      </c>
      <c r="AJ26" s="49">
        <f>MAX!W90+0.6*AF26*L26*M26*'Caratteristiche CAM'!$F$35*'Caratteristiche CAM'!$H$54/'Caratteristiche CAM'!$C$36</f>
        <v>88.115840928431453</v>
      </c>
      <c r="AK26" s="84" t="str">
        <f t="shared" si="7"/>
        <v>verificato</v>
      </c>
      <c r="AL26" s="37">
        <f t="shared" si="8"/>
        <v>119.86071034076143</v>
      </c>
      <c r="AM26" s="95" t="s">
        <v>52</v>
      </c>
      <c r="AN26" s="37">
        <f t="shared" si="9"/>
        <v>232.36216360963428</v>
      </c>
      <c r="AO26" s="95" t="s">
        <v>52</v>
      </c>
      <c r="AP26" s="91">
        <f t="shared" si="10"/>
        <v>786.73102359038342</v>
      </c>
      <c r="AQ26" s="95" t="s">
        <v>52</v>
      </c>
      <c r="AR26" s="37">
        <f t="shared" si="11"/>
        <v>259.42664005898365</v>
      </c>
      <c r="AS26" s="95" t="s">
        <v>52</v>
      </c>
    </row>
    <row r="27" spans="1:45" x14ac:dyDescent="0.25">
      <c r="A27" s="5" t="str">
        <f>min!A91</f>
        <v>X</v>
      </c>
      <c r="B27" s="5" t="str">
        <f>min!B91</f>
        <v>2.37x</v>
      </c>
      <c r="C27" s="5" t="str">
        <f>min!C91</f>
        <v>SISM 8</v>
      </c>
      <c r="D27" s="49">
        <f>min!E91</f>
        <v>-447.44160000000005</v>
      </c>
      <c r="E27" s="22">
        <f>min!F91</f>
        <v>-73.515200000000007</v>
      </c>
      <c r="F27" s="22">
        <f>min!G91</f>
        <v>-72.768799999999999</v>
      </c>
      <c r="G27" s="22">
        <f>min!H91</f>
        <v>-22.93712</v>
      </c>
      <c r="H27" s="22">
        <f>min!I91</f>
        <v>-38.354320000000001</v>
      </c>
      <c r="I27" s="90">
        <f>min!J91</f>
        <v>-139.20368000000002</v>
      </c>
      <c r="J27" s="96">
        <f>min!K91</f>
        <v>0.8</v>
      </c>
      <c r="K27" s="96">
        <f>min!L91</f>
        <v>2.57</v>
      </c>
      <c r="L27" s="78">
        <v>1</v>
      </c>
      <c r="M27" s="48">
        <f>L27*'Caratteristiche CAM'!$F$36</f>
        <v>1E-3</v>
      </c>
      <c r="N27" s="48">
        <f>1-('Caratteristiche CAM'!$C$35^2+(MINA('RInforzo CAM  min'!J27:K27))^2)/(3*J27*K27)</f>
        <v>0.83787289234760054</v>
      </c>
      <c r="O27" s="48">
        <f>(1-('Caratteristiche CAM'!$C$36/(2*MIN('Caratteristiche CAM'!$C$35,MINA('RInforzo CAM  min'!J27:K27))))^2)</f>
        <v>0.9375</v>
      </c>
      <c r="P27" s="73">
        <f>4*M27/((MAX(MIN(J27:K27),'Caratteristiche CAM'!$C$35))*'Caratteristiche CAM'!$C$36)*'Caratteristiche CAM'!$F$35</f>
        <v>3.1666666666666665E-4</v>
      </c>
      <c r="Q27" s="96">
        <f>0.5*P27*'Caratteristiche CAM'!$H$54</f>
        <v>36.190476190476183</v>
      </c>
      <c r="R27" s="96">
        <f t="shared" si="12"/>
        <v>28.427830276079298</v>
      </c>
      <c r="S27" s="96">
        <f>'Caratteristiche Materiale'!$N$4+'Caratteristiche CAM'!$Q$71*'RInforzo CAM  min'!R27</f>
        <v>637.34621085788399</v>
      </c>
      <c r="T27" s="31" t="str">
        <f>IF(S27&gt;2*'Caratteristiche Materiale'!$N$4,"error","OK")</f>
        <v>OK</v>
      </c>
      <c r="U27" s="16">
        <f t="shared" si="13"/>
        <v>1191.2580086580085</v>
      </c>
      <c r="V27" s="63" t="str">
        <f t="shared" si="14"/>
        <v>verificato</v>
      </c>
      <c r="W27" s="64">
        <f>0.0035+0.015*(R27/'Caratteristiche Materiale'!$N$4)</f>
        <v>4.2310013499563251E-3</v>
      </c>
      <c r="X27" s="16">
        <f>min!M91</f>
        <v>-217.62723735408562</v>
      </c>
      <c r="Y27" s="22">
        <f>IF(ABS(X27)&lt;('Caratteristiche Materiale'!$N$4-'Caratteristiche Materiale'!$N$4*0.4),-(((2*M27*'Caratteristiche CAM'!$F$35)/'Caratteristiche CAM'!$C$35*'Caratteristiche CAM'!$H$56*MAX(J27:K27))/(J27*K27)),0)</f>
        <v>-2.7142857142857144</v>
      </c>
      <c r="Z27" s="22">
        <f>(ABS((X27+Y27))*J27*K27+((2*'Caratteristiche CAM'!$F$35*'Caratteristiche CAM'!$F$36*'RInforzo CAM  min'!L27)/'Caratteristiche CAM'!$C$35)*MAX('RInforzo CAM  min'!J27:K27)*'Caratteristiche CAM'!$H$54)/((0.8*(0.85*'RInforzo CAM  min'!S27)*MIN('RInforzo CAM  min'!J27:K27)+((2*'Caratteristiche CAM'!$F$35*'Caratteristiche CAM'!$F$36*'RInforzo CAM  min'!L27)/'Caratteristiche CAM'!$C$35)*'Caratteristiche CAM'!$H$54))</f>
        <v>1.357242858985517</v>
      </c>
      <c r="AA27" s="96">
        <f>0.85*S27*0.8*Z27*MIN(J27:K27)*(MAX(J27:K27)/2-0.4*Z27)+((2*'Caratteristiche CAM'!$F$35*'Caratteristiche CAM'!$F$36*'RInforzo CAM  min'!L27)/'Caratteristiche CAM'!$C$35)*'Caratteristiche CAM'!$H$54*(MAX('RInforzo CAM  min'!J27:K27)-'RInforzo CAM  min'!Z27)*'RInforzo CAM  min'!Z27/2</f>
        <v>361.13142986245947</v>
      </c>
      <c r="AB27" s="74" t="str">
        <f t="shared" si="3"/>
        <v>verificato</v>
      </c>
      <c r="AC27" s="6">
        <f>ABS(D27)/(0.85*'Caratteristiche Materiale'!$N$4*MAX('RInforzo CAM  min'!J27:K27))+('Caratteristiche CAM'!$F$35*'Caratteristiche CAM'!$F$36*'RInforzo CAM  min'!L27*'Caratteristiche CAM'!$H$54/('Caratteristiche CAM'!$C$35*0.85*'Caratteristiche Materiale'!$N$4*MAX('RInforzo CAM  min'!J27:K27)))</f>
        <v>0.35680975331766951</v>
      </c>
      <c r="AD27" s="96">
        <f>('Caratteristiche CAM'!$F$35*'Caratteristiche CAM'!$F$36*'RInforzo CAM  min'!L27*'Caratteristiche CAM'!$H$54/('Caratteristiche CAM'!$C$35))*MIN(J27:K27)/2+0.85*'Caratteristiche Materiale'!$N$4*MAX('RInforzo CAM  min'!J27:K27)*AC27*(MIN(J27:K27)-0.4*AC27)</f>
        <v>301.74533432713116</v>
      </c>
      <c r="AE27" s="74" t="str">
        <f t="shared" si="4"/>
        <v>verificato</v>
      </c>
      <c r="AF27" s="82">
        <f t="shared" si="15"/>
        <v>1.9636214294927585</v>
      </c>
      <c r="AG27" s="22">
        <f>'Caratteristiche Materiale'!$N$5+0.4*ABS(X27)</f>
        <v>97.884228274967597</v>
      </c>
      <c r="AH27" s="22">
        <f>AF27*MIN(J27:K27)*AG27+0.6*AF27*L27*M27*'Caratteristiche CAM'!$F$35*'Caratteristiche CAM'!$H$54/'Caratteristiche CAM'!$C$36</f>
        <v>170.82150930194987</v>
      </c>
      <c r="AI27" s="85" t="str">
        <f t="shared" si="6"/>
        <v>verificato</v>
      </c>
      <c r="AJ27" s="49">
        <f>MAX!W91+0.6*AF27*L27*M27*'Caratteristiche CAM'!$F$35*'Caratteristiche CAM'!$H$54/'Caratteristiche CAM'!$C$36</f>
        <v>88.115840928431453</v>
      </c>
      <c r="AK27" s="84" t="str">
        <f t="shared" si="7"/>
        <v>verificato</v>
      </c>
      <c r="AL27" s="37">
        <f t="shared" si="8"/>
        <v>119.86071034076143</v>
      </c>
      <c r="AM27" s="95" t="s">
        <v>52</v>
      </c>
      <c r="AN27" s="37">
        <f t="shared" si="9"/>
        <v>232.36216360963428</v>
      </c>
      <c r="AO27" s="95" t="s">
        <v>52</v>
      </c>
      <c r="AP27" s="91">
        <f t="shared" si="10"/>
        <v>786.73102359038342</v>
      </c>
      <c r="AQ27" s="95" t="s">
        <v>52</v>
      </c>
      <c r="AR27" s="37">
        <f t="shared" si="11"/>
        <v>259.42664005898365</v>
      </c>
      <c r="AS27" s="95" t="s">
        <v>52</v>
      </c>
    </row>
    <row r="28" spans="1:45" x14ac:dyDescent="0.25">
      <c r="A28" s="5" t="str">
        <f>min!A92</f>
        <v>X</v>
      </c>
      <c r="B28" s="5" t="str">
        <f>min!B92</f>
        <v>2.38x</v>
      </c>
      <c r="C28" s="5" t="str">
        <f>min!C92</f>
        <v>SISM 1</v>
      </c>
      <c r="D28" s="49">
        <f>min!E92</f>
        <v>-368.84800000000001</v>
      </c>
      <c r="E28" s="22">
        <f>min!F92</f>
        <v>-126.8472</v>
      </c>
      <c r="F28" s="22">
        <f>min!G92</f>
        <v>-33.760000000000005</v>
      </c>
      <c r="G28" s="22">
        <f>min!H92</f>
        <v>-15.121840000000001</v>
      </c>
      <c r="H28" s="22">
        <f>min!I92</f>
        <v>-17.84976</v>
      </c>
      <c r="I28" s="90">
        <f>min!J92</f>
        <v>-171.60112000000001</v>
      </c>
      <c r="J28" s="96">
        <f>min!K92</f>
        <v>0.8</v>
      </c>
      <c r="K28" s="96">
        <f>min!L92</f>
        <v>2.21</v>
      </c>
      <c r="L28" s="78">
        <v>3</v>
      </c>
      <c r="M28" s="48">
        <f>L28*'Caratteristiche CAM'!$F$36</f>
        <v>3.0000000000000001E-3</v>
      </c>
      <c r="N28" s="48">
        <f>1-('Caratteristiche CAM'!$C$35^2+(MINA('RInforzo CAM  min'!J28:K28))^2)/(3*J28*K28)</f>
        <v>0.81146304675716441</v>
      </c>
      <c r="O28" s="48">
        <f>(1-('Caratteristiche CAM'!$C$36/(2*MIN('Caratteristiche CAM'!$C$35,MINA('RInforzo CAM  min'!J28:K28))))^2)</f>
        <v>0.9375</v>
      </c>
      <c r="P28" s="73">
        <f>4*M28/((MAX(MIN(J28:K28),'Caratteristiche CAM'!$C$35))*'Caratteristiche CAM'!$C$36)*'Caratteristiche CAM'!$F$35</f>
        <v>9.5E-4</v>
      </c>
      <c r="Q28" s="96">
        <f>0.5*P28*'Caratteristiche CAM'!$H$54</f>
        <v>108.57142857142856</v>
      </c>
      <c r="R28" s="96">
        <f t="shared" si="12"/>
        <v>82.595345830639928</v>
      </c>
      <c r="S28" s="96">
        <f>'Caratteristiche Materiale'!$N$4+'Caratteristiche CAM'!$Q$71*'RInforzo CAM  min'!R28</f>
        <v>740.26449041154922</v>
      </c>
      <c r="T28" s="31" t="str">
        <f>IF(S28&gt;2*'Caratteristiche Materiale'!$N$4,"error","OK")</f>
        <v>OK</v>
      </c>
      <c r="U28" s="16">
        <f t="shared" si="13"/>
        <v>1189.8069264069266</v>
      </c>
      <c r="V28" s="63" t="str">
        <f t="shared" si="14"/>
        <v>verificato</v>
      </c>
      <c r="W28" s="64">
        <f>0.0035+0.015*(R28/'Caratteristiche Materiale'!$N$4)</f>
        <v>5.6238803213593119E-3</v>
      </c>
      <c r="X28" s="16">
        <f>min!M92</f>
        <v>-208.62443438914028</v>
      </c>
      <c r="Y28" s="22">
        <f>IF(ABS(X28)&lt;('Caratteristiche Materiale'!$N$4-'Caratteristiche Materiale'!$N$4*0.4),-(((2*M28*'Caratteristiche CAM'!$F$35)/'Caratteristiche CAM'!$C$35*'Caratteristiche CAM'!$H$56*MAX(J28:K28))/(J28*K28)),0)</f>
        <v>-8.1428571428571423</v>
      </c>
      <c r="Z28" s="22">
        <f>(ABS((X28+Y28))*J28*K28+((2*'Caratteristiche CAM'!$F$35*'Caratteristiche CAM'!$F$36*'RInforzo CAM  min'!L28)/'Caratteristiche CAM'!$C$35)*MAX('RInforzo CAM  min'!J28:K28)*'Caratteristiche CAM'!$H$54)/((0.8*(0.85*'RInforzo CAM  min'!S28)*MIN('RInforzo CAM  min'!J28:K28)+((2*'Caratteristiche CAM'!$F$35*'Caratteristiche CAM'!$F$36*'RInforzo CAM  min'!L28)/'Caratteristiche CAM'!$C$35)*'Caratteristiche CAM'!$H$54))</f>
        <v>1.0741691391442743</v>
      </c>
      <c r="AA28" s="96">
        <f>0.85*S28*0.8*Z28*MIN(J28:K28)*(MAX(J28:K28)/2-0.4*Z28)+((2*'Caratteristiche CAM'!$F$35*'Caratteristiche CAM'!$F$36*'RInforzo CAM  min'!L28)/'Caratteristiche CAM'!$C$35)*'Caratteristiche CAM'!$H$54*(MAX('RInforzo CAM  min'!J28:K28)-'RInforzo CAM  min'!Z28)*'RInforzo CAM  min'!Z28/2</f>
        <v>318.62296435108919</v>
      </c>
      <c r="AB28" s="74" t="str">
        <f t="shared" si="3"/>
        <v>verificato</v>
      </c>
      <c r="AC28" s="6">
        <f>ABS(D28)/(0.85*'Caratteristiche Materiale'!$N$4*MAX('RInforzo CAM  min'!J28:K28))+('Caratteristiche CAM'!$F$35*'Caratteristiche CAM'!$F$36*'RInforzo CAM  min'!L28*'Caratteristiche CAM'!$H$54/('Caratteristiche CAM'!$C$35*0.85*'Caratteristiche Materiale'!$N$4*MAX('RInforzo CAM  min'!J28:K28)))</f>
        <v>0.35642020065944929</v>
      </c>
      <c r="AD28" s="96">
        <f>('Caratteristiche CAM'!$F$35*'Caratteristiche CAM'!$F$36*'RInforzo CAM  min'!L28*'Caratteristiche CAM'!$H$54/('Caratteristiche CAM'!$C$35))*MIN(J28:K28)/2+0.85*'Caratteristiche Materiale'!$N$4*MAX('RInforzo CAM  min'!J28:K28)*AC28*(MIN(J28:K28)-0.4*AC28)</f>
        <v>265.45382755942336</v>
      </c>
      <c r="AE28" s="74" t="str">
        <f t="shared" si="4"/>
        <v>verificato</v>
      </c>
      <c r="AF28" s="82">
        <f t="shared" si="15"/>
        <v>1.6420845695721371</v>
      </c>
      <c r="AG28" s="22">
        <f>'Caratteristiche Materiale'!$N$5+0.4*ABS(X28)</f>
        <v>94.283107088989453</v>
      </c>
      <c r="AH28" s="22">
        <f>AF28*MIN(J28:K28)*AG28+0.6*AF28*L28*M28*'Caratteristiche CAM'!$F$35*'Caratteristiche CAM'!$H$54/'Caratteristiche CAM'!$C$36</f>
        <v>252.22076489627091</v>
      </c>
      <c r="AI28" s="85" t="str">
        <f t="shared" si="6"/>
        <v>verificato</v>
      </c>
      <c r="AJ28" s="49">
        <f>MAX!W92+0.6*AF28*L28*M28*'Caratteristiche CAM'!$F$35*'Caratteristiche CAM'!$H$54/'Caratteristiche CAM'!$C$36</f>
        <v>181.66667261966538</v>
      </c>
      <c r="AK28" s="84" t="str">
        <f t="shared" si="7"/>
        <v>verificato</v>
      </c>
      <c r="AL28" s="37">
        <f t="shared" si="8"/>
        <v>143.21693550954643</v>
      </c>
      <c r="AM28" s="95" t="s">
        <v>52</v>
      </c>
      <c r="AN28" s="37">
        <f t="shared" si="9"/>
        <v>198.83825965119522</v>
      </c>
      <c r="AO28" s="95" t="s">
        <v>52</v>
      </c>
      <c r="AP28" s="91">
        <f t="shared" si="10"/>
        <v>1487.1562842269216</v>
      </c>
      <c r="AQ28" s="95" t="s">
        <v>52</v>
      </c>
      <c r="AR28" s="37">
        <f t="shared" si="11"/>
        <v>185.6765062786823</v>
      </c>
      <c r="AS28" s="95" t="s">
        <v>52</v>
      </c>
    </row>
    <row r="29" spans="1:45" x14ac:dyDescent="0.25">
      <c r="A29" s="5" t="str">
        <f>min!A93</f>
        <v>X</v>
      </c>
      <c r="B29" s="5" t="str">
        <f>min!B93</f>
        <v>2.38x</v>
      </c>
      <c r="C29" s="5" t="str">
        <f>min!C93</f>
        <v>SISM 2</v>
      </c>
      <c r="D29" s="49">
        <f>min!E93</f>
        <v>-340.79680000000002</v>
      </c>
      <c r="E29" s="22">
        <f>min!F93</f>
        <v>-93.975200000000001</v>
      </c>
      <c r="F29" s="22">
        <f>min!G93</f>
        <v>-62.378399999999999</v>
      </c>
      <c r="G29" s="22">
        <f>min!H93</f>
        <v>-26.162800000000001</v>
      </c>
      <c r="H29" s="22">
        <f>min!I93</f>
        <v>-26.588400000000004</v>
      </c>
      <c r="I29" s="90">
        <f>min!J93</f>
        <v>-122.67904000000001</v>
      </c>
      <c r="J29" s="96">
        <f>min!K93</f>
        <v>0.8</v>
      </c>
      <c r="K29" s="96">
        <f>min!L93</f>
        <v>2.21</v>
      </c>
      <c r="L29" s="78">
        <v>3</v>
      </c>
      <c r="M29" s="48">
        <f>L29*'Caratteristiche CAM'!$F$36</f>
        <v>3.0000000000000001E-3</v>
      </c>
      <c r="N29" s="48">
        <f>1-('Caratteristiche CAM'!$C$35^2+(MINA('RInforzo CAM  min'!J29:K29))^2)/(3*J29*K29)</f>
        <v>0.81146304675716441</v>
      </c>
      <c r="O29" s="48">
        <f>(1-('Caratteristiche CAM'!$C$36/(2*MIN('Caratteristiche CAM'!$C$35,MINA('RInforzo CAM  min'!J29:K29))))^2)</f>
        <v>0.9375</v>
      </c>
      <c r="P29" s="73">
        <f>4*M29/((MAX(MIN(J29:K29),'Caratteristiche CAM'!$C$35))*'Caratteristiche CAM'!$C$36)*'Caratteristiche CAM'!$F$35</f>
        <v>9.5E-4</v>
      </c>
      <c r="Q29" s="96">
        <f>0.5*P29*'Caratteristiche CAM'!$H$54</f>
        <v>108.57142857142856</v>
      </c>
      <c r="R29" s="96">
        <f t="shared" si="12"/>
        <v>82.595345830639928</v>
      </c>
      <c r="S29" s="96">
        <f>'Caratteristiche Materiale'!$N$4+'Caratteristiche CAM'!$Q$71*'RInforzo CAM  min'!R29</f>
        <v>740.26449041154922</v>
      </c>
      <c r="T29" s="31" t="str">
        <f>IF(S29&gt;2*'Caratteristiche Materiale'!$N$4,"error","OK")</f>
        <v>OK</v>
      </c>
      <c r="U29" s="16">
        <f t="shared" si="13"/>
        <v>1189.8069264069266</v>
      </c>
      <c r="V29" s="63" t="str">
        <f t="shared" si="14"/>
        <v>verificato</v>
      </c>
      <c r="W29" s="64">
        <f>0.0035+0.015*(R29/'Caratteristiche Materiale'!$N$4)</f>
        <v>5.6238803213593119E-3</v>
      </c>
      <c r="X29" s="16">
        <f>min!M93</f>
        <v>-192.758371040724</v>
      </c>
      <c r="Y29" s="22">
        <f>IF(ABS(X29)&lt;('Caratteristiche Materiale'!$N$4-'Caratteristiche Materiale'!$N$4*0.4),-(((2*M29*'Caratteristiche CAM'!$F$35)/'Caratteristiche CAM'!$C$35*'Caratteristiche CAM'!$H$56*MAX(J29:K29))/(J29*K29)),0)</f>
        <v>-8.1428571428571423</v>
      </c>
      <c r="Z29" s="22">
        <f>(ABS((X29+Y29))*J29*K29+((2*'Caratteristiche CAM'!$F$35*'Caratteristiche CAM'!$F$36*'RInforzo CAM  min'!L29)/'Caratteristiche CAM'!$C$35)*MAX('RInforzo CAM  min'!J29:K29)*'Caratteristiche CAM'!$H$54)/((0.8*(0.85*'RInforzo CAM  min'!S29)*MIN('RInforzo CAM  min'!J29:K29)+((2*'Caratteristiche CAM'!$F$35*'Caratteristiche CAM'!$F$36*'RInforzo CAM  min'!L29)/'Caratteristiche CAM'!$C$35)*'Caratteristiche CAM'!$H$54))</f>
        <v>1.0112927450708638</v>
      </c>
      <c r="AA29" s="96">
        <f>0.85*S29*0.8*Z29*MIN(J29:K29)*(MAX(J29:K29)/2-0.4*Z29)+((2*'Caratteristiche CAM'!$F$35*'Caratteristiche CAM'!$F$36*'RInforzo CAM  min'!L29)/'Caratteristiche CAM'!$C$35)*'Caratteristiche CAM'!$H$54*(MAX('RInforzo CAM  min'!J29:K29)-'RInforzo CAM  min'!Z29)*'RInforzo CAM  min'!Z29/2</f>
        <v>311.59573460326067</v>
      </c>
      <c r="AB29" s="74" t="str">
        <f t="shared" si="3"/>
        <v>verificato</v>
      </c>
      <c r="AC29" s="6">
        <f>ABS(D29)/(0.85*'Caratteristiche Materiale'!$N$4*MAX('RInforzo CAM  min'!J29:K29))+('Caratteristiche CAM'!$F$35*'Caratteristiche CAM'!$F$36*'RInforzo CAM  min'!L29*'Caratteristiche CAM'!$H$54/('Caratteristiche CAM'!$C$35*0.85*'Caratteristiche Materiale'!$N$4*MAX('RInforzo CAM  min'!J29:K29)))</f>
        <v>0.33082117408049194</v>
      </c>
      <c r="AD29" s="96">
        <f>('Caratteristiche CAM'!$F$35*'Caratteristiche CAM'!$F$36*'RInforzo CAM  min'!L29*'Caratteristiche CAM'!$H$54/('Caratteristiche CAM'!$C$35))*MIN(J29:K29)/2+0.85*'Caratteristiche Materiale'!$N$4*MAX('RInforzo CAM  min'!J29:K29)*AC29*(MIN(J29:K29)-0.4*AC29)</f>
        <v>250.72404565986534</v>
      </c>
      <c r="AE29" s="74" t="str">
        <f t="shared" si="4"/>
        <v>verificato</v>
      </c>
      <c r="AF29" s="82">
        <f t="shared" si="15"/>
        <v>1.6106463725354319</v>
      </c>
      <c r="AG29" s="22">
        <f>'Caratteristiche Materiale'!$N$5+0.4*ABS(X29)</f>
        <v>87.936681749622949</v>
      </c>
      <c r="AH29" s="22">
        <f>AF29*MIN(J29:K29)*AG29+0.6*AF29*L29*M29*'Caratteristiche CAM'!$F$35*'Caratteristiche CAM'!$H$54/'Caratteristiche CAM'!$C$36</f>
        <v>239.21444584275037</v>
      </c>
      <c r="AI29" s="85" t="str">
        <f t="shared" si="6"/>
        <v>verificato</v>
      </c>
      <c r="AJ29" s="49">
        <f>MAX!W93+0.6*AF29*L29*M29*'Caratteristiche CAM'!$F$35*'Caratteristiche CAM'!$H$54/'Caratteristiche CAM'!$C$36</f>
        <v>182.46930062380181</v>
      </c>
      <c r="AK29" s="84" t="str">
        <f t="shared" si="7"/>
        <v>verificato</v>
      </c>
      <c r="AL29" s="37">
        <f t="shared" si="8"/>
        <v>194.16750443074534</v>
      </c>
      <c r="AM29" s="95" t="s">
        <v>52</v>
      </c>
      <c r="AN29" s="37">
        <f t="shared" si="9"/>
        <v>254.55061105775818</v>
      </c>
      <c r="AO29" s="95" t="s">
        <v>52</v>
      </c>
      <c r="AP29" s="91">
        <f t="shared" si="10"/>
        <v>942.98282581827152</v>
      </c>
      <c r="AQ29" s="95" t="s">
        <v>52</v>
      </c>
      <c r="AR29" s="37">
        <f t="shared" si="11"/>
        <v>253.99264177748751</v>
      </c>
      <c r="AS29" s="95" t="s">
        <v>52</v>
      </c>
    </row>
    <row r="30" spans="1:45" x14ac:dyDescent="0.25">
      <c r="A30" s="5" t="str">
        <f>min!A94</f>
        <v>X</v>
      </c>
      <c r="B30" s="5" t="str">
        <f>min!B94</f>
        <v>2.38x</v>
      </c>
      <c r="C30" s="5" t="str">
        <f>min!C94</f>
        <v>SISM 3</v>
      </c>
      <c r="D30" s="49">
        <f>min!E94</f>
        <v>-368.84800000000001</v>
      </c>
      <c r="E30" s="22">
        <f>min!F94</f>
        <v>-126.8472</v>
      </c>
      <c r="F30" s="22">
        <f>min!G94</f>
        <v>-33.760000000000005</v>
      </c>
      <c r="G30" s="22">
        <f>min!H94</f>
        <v>-15.121840000000001</v>
      </c>
      <c r="H30" s="22">
        <f>min!I94</f>
        <v>-17.84976</v>
      </c>
      <c r="I30" s="90">
        <f>min!J94</f>
        <v>-171.60112000000001</v>
      </c>
      <c r="J30" s="96">
        <f>min!K94</f>
        <v>0.8</v>
      </c>
      <c r="K30" s="96">
        <f>min!L94</f>
        <v>2.21</v>
      </c>
      <c r="L30" s="78">
        <v>3</v>
      </c>
      <c r="M30" s="48">
        <f>L30*'Caratteristiche CAM'!$F$36</f>
        <v>3.0000000000000001E-3</v>
      </c>
      <c r="N30" s="48">
        <f>1-('Caratteristiche CAM'!$C$35^2+(MINA('RInforzo CAM  min'!J30:K30))^2)/(3*J30*K30)</f>
        <v>0.81146304675716441</v>
      </c>
      <c r="O30" s="48">
        <f>(1-('Caratteristiche CAM'!$C$36/(2*MIN('Caratteristiche CAM'!$C$35,MINA('RInforzo CAM  min'!J30:K30))))^2)</f>
        <v>0.9375</v>
      </c>
      <c r="P30" s="73">
        <f>4*M30/((MAX(MIN(J30:K30),'Caratteristiche CAM'!$C$35))*'Caratteristiche CAM'!$C$36)*'Caratteristiche CAM'!$F$35</f>
        <v>9.5E-4</v>
      </c>
      <c r="Q30" s="96">
        <f>0.5*P30*'Caratteristiche CAM'!$H$54</f>
        <v>108.57142857142856</v>
      </c>
      <c r="R30" s="96">
        <f t="shared" si="12"/>
        <v>82.595345830639928</v>
      </c>
      <c r="S30" s="96">
        <f>'Caratteristiche Materiale'!$N$4+'Caratteristiche CAM'!$Q$71*'RInforzo CAM  min'!R30</f>
        <v>740.26449041154922</v>
      </c>
      <c r="T30" s="31" t="str">
        <f>IF(S30&gt;2*'Caratteristiche Materiale'!$N$4,"error","OK")</f>
        <v>OK</v>
      </c>
      <c r="U30" s="16">
        <f t="shared" si="13"/>
        <v>1189.8069264069266</v>
      </c>
      <c r="V30" s="63" t="str">
        <f t="shared" si="14"/>
        <v>verificato</v>
      </c>
      <c r="W30" s="64">
        <f>0.0035+0.015*(R30/'Caratteristiche Materiale'!$N$4)</f>
        <v>5.6238803213593119E-3</v>
      </c>
      <c r="X30" s="16">
        <f>min!M94</f>
        <v>-208.62443438914028</v>
      </c>
      <c r="Y30" s="22">
        <f>IF(ABS(X30)&lt;('Caratteristiche Materiale'!$N$4-'Caratteristiche Materiale'!$N$4*0.4),-(((2*M30*'Caratteristiche CAM'!$F$35)/'Caratteristiche CAM'!$C$35*'Caratteristiche CAM'!$H$56*MAX(J30:K30))/(J30*K30)),0)</f>
        <v>-8.1428571428571423</v>
      </c>
      <c r="Z30" s="22">
        <f>(ABS((X30+Y30))*J30*K30+((2*'Caratteristiche CAM'!$F$35*'Caratteristiche CAM'!$F$36*'RInforzo CAM  min'!L30)/'Caratteristiche CAM'!$C$35)*MAX('RInforzo CAM  min'!J30:K30)*'Caratteristiche CAM'!$H$54)/((0.8*(0.85*'RInforzo CAM  min'!S30)*MIN('RInforzo CAM  min'!J30:K30)+((2*'Caratteristiche CAM'!$F$35*'Caratteristiche CAM'!$F$36*'RInforzo CAM  min'!L30)/'Caratteristiche CAM'!$C$35)*'Caratteristiche CAM'!$H$54))</f>
        <v>1.0741691391442743</v>
      </c>
      <c r="AA30" s="96">
        <f>0.85*S30*0.8*Z30*MIN(J30:K30)*(MAX(J30:K30)/2-0.4*Z30)+((2*'Caratteristiche CAM'!$F$35*'Caratteristiche CAM'!$F$36*'RInforzo CAM  min'!L30)/'Caratteristiche CAM'!$C$35)*'Caratteristiche CAM'!$H$54*(MAX('RInforzo CAM  min'!J30:K30)-'RInforzo CAM  min'!Z30)*'RInforzo CAM  min'!Z30/2</f>
        <v>318.62296435108919</v>
      </c>
      <c r="AB30" s="74" t="str">
        <f t="shared" si="3"/>
        <v>verificato</v>
      </c>
      <c r="AC30" s="6">
        <f>ABS(D30)/(0.85*'Caratteristiche Materiale'!$N$4*MAX('RInforzo CAM  min'!J30:K30))+('Caratteristiche CAM'!$F$35*'Caratteristiche CAM'!$F$36*'RInforzo CAM  min'!L30*'Caratteristiche CAM'!$H$54/('Caratteristiche CAM'!$C$35*0.85*'Caratteristiche Materiale'!$N$4*MAX('RInforzo CAM  min'!J30:K30)))</f>
        <v>0.35642020065944929</v>
      </c>
      <c r="AD30" s="96">
        <f>('Caratteristiche CAM'!$F$35*'Caratteristiche CAM'!$F$36*'RInforzo CAM  min'!L30*'Caratteristiche CAM'!$H$54/('Caratteristiche CAM'!$C$35))*MIN(J30:K30)/2+0.85*'Caratteristiche Materiale'!$N$4*MAX('RInforzo CAM  min'!J30:K30)*AC30*(MIN(J30:K30)-0.4*AC30)</f>
        <v>265.45382755942336</v>
      </c>
      <c r="AE30" s="74" t="str">
        <f t="shared" si="4"/>
        <v>verificato</v>
      </c>
      <c r="AF30" s="82">
        <f t="shared" si="15"/>
        <v>1.6420845695721371</v>
      </c>
      <c r="AG30" s="22">
        <f>'Caratteristiche Materiale'!$N$5+0.4*ABS(X30)</f>
        <v>94.283107088989453</v>
      </c>
      <c r="AH30" s="22">
        <f>AF30*MIN(J30:K30)*AG30+0.6*AF30*L30*M30*'Caratteristiche CAM'!$F$35*'Caratteristiche CAM'!$H$54/'Caratteristiche CAM'!$C$36</f>
        <v>252.22076489627091</v>
      </c>
      <c r="AI30" s="85" t="str">
        <f t="shared" si="6"/>
        <v>verificato</v>
      </c>
      <c r="AJ30" s="49">
        <f>MAX!W94+0.6*AF30*L30*M30*'Caratteristiche CAM'!$F$35*'Caratteristiche CAM'!$H$54/'Caratteristiche CAM'!$C$36</f>
        <v>181.66667261966538</v>
      </c>
      <c r="AK30" s="84" t="str">
        <f t="shared" si="7"/>
        <v>verificato</v>
      </c>
      <c r="AL30" s="37">
        <f t="shared" si="8"/>
        <v>143.21693550954643</v>
      </c>
      <c r="AM30" s="95" t="s">
        <v>52</v>
      </c>
      <c r="AN30" s="37">
        <f t="shared" si="9"/>
        <v>198.83825965119522</v>
      </c>
      <c r="AO30" s="95" t="s">
        <v>52</v>
      </c>
      <c r="AP30" s="91">
        <f t="shared" si="10"/>
        <v>1487.1562842269216</v>
      </c>
      <c r="AQ30" s="95" t="s">
        <v>52</v>
      </c>
      <c r="AR30" s="37">
        <f t="shared" si="11"/>
        <v>185.6765062786823</v>
      </c>
      <c r="AS30" s="95" t="s">
        <v>52</v>
      </c>
    </row>
    <row r="31" spans="1:45" x14ac:dyDescent="0.25">
      <c r="A31" s="5" t="str">
        <f>min!A95</f>
        <v>X</v>
      </c>
      <c r="B31" s="5" t="str">
        <f>min!B95</f>
        <v>2.38x</v>
      </c>
      <c r="C31" s="5" t="str">
        <f>min!C95</f>
        <v>SISM 4</v>
      </c>
      <c r="D31" s="49">
        <f>min!E95</f>
        <v>-368.84800000000001</v>
      </c>
      <c r="E31" s="22">
        <f>min!F95</f>
        <v>-126.8472</v>
      </c>
      <c r="F31" s="22">
        <f>min!G95</f>
        <v>-33.760000000000005</v>
      </c>
      <c r="G31" s="22">
        <f>min!H95</f>
        <v>-15.121840000000001</v>
      </c>
      <c r="H31" s="22">
        <f>min!I95</f>
        <v>-17.84976</v>
      </c>
      <c r="I31" s="90">
        <f>min!J95</f>
        <v>-171.60112000000001</v>
      </c>
      <c r="J31" s="96">
        <f>min!K95</f>
        <v>0.8</v>
      </c>
      <c r="K31" s="96">
        <f>min!L95</f>
        <v>2.21</v>
      </c>
      <c r="L31" s="78">
        <v>3</v>
      </c>
      <c r="M31" s="48">
        <f>L31*'Caratteristiche CAM'!$F$36</f>
        <v>3.0000000000000001E-3</v>
      </c>
      <c r="N31" s="48">
        <f>1-('Caratteristiche CAM'!$C$35^2+(MINA('RInforzo CAM  min'!J31:K31))^2)/(3*J31*K31)</f>
        <v>0.81146304675716441</v>
      </c>
      <c r="O31" s="48">
        <f>(1-('Caratteristiche CAM'!$C$36/(2*MIN('Caratteristiche CAM'!$C$35,MINA('RInforzo CAM  min'!J31:K31))))^2)</f>
        <v>0.9375</v>
      </c>
      <c r="P31" s="73">
        <f>4*M31/((MAX(MIN(J31:K31),'Caratteristiche CAM'!$C$35))*'Caratteristiche CAM'!$C$36)*'Caratteristiche CAM'!$F$35</f>
        <v>9.5E-4</v>
      </c>
      <c r="Q31" s="96">
        <f>0.5*P31*'Caratteristiche CAM'!$H$54</f>
        <v>108.57142857142856</v>
      </c>
      <c r="R31" s="96">
        <f t="shared" si="12"/>
        <v>82.595345830639928</v>
      </c>
      <c r="S31" s="96">
        <f>'Caratteristiche Materiale'!$N$4+'Caratteristiche CAM'!$Q$71*'RInforzo CAM  min'!R31</f>
        <v>740.26449041154922</v>
      </c>
      <c r="T31" s="31" t="str">
        <f>IF(S31&gt;2*'Caratteristiche Materiale'!$N$4,"error","OK")</f>
        <v>OK</v>
      </c>
      <c r="U31" s="16">
        <f t="shared" si="13"/>
        <v>1189.8069264069266</v>
      </c>
      <c r="V31" s="63" t="str">
        <f t="shared" si="14"/>
        <v>verificato</v>
      </c>
      <c r="W31" s="64">
        <f>0.0035+0.015*(R31/'Caratteristiche Materiale'!$N$4)</f>
        <v>5.6238803213593119E-3</v>
      </c>
      <c r="X31" s="16">
        <f>min!M95</f>
        <v>-208.62443438914028</v>
      </c>
      <c r="Y31" s="22">
        <f>IF(ABS(X31)&lt;('Caratteristiche Materiale'!$N$4-'Caratteristiche Materiale'!$N$4*0.4),-(((2*M31*'Caratteristiche CAM'!$F$35)/'Caratteristiche CAM'!$C$35*'Caratteristiche CAM'!$H$56*MAX(J31:K31))/(J31*K31)),0)</f>
        <v>-8.1428571428571423</v>
      </c>
      <c r="Z31" s="22">
        <f>(ABS((X31+Y31))*J31*K31+((2*'Caratteristiche CAM'!$F$35*'Caratteristiche CAM'!$F$36*'RInforzo CAM  min'!L31)/'Caratteristiche CAM'!$C$35)*MAX('RInforzo CAM  min'!J31:K31)*'Caratteristiche CAM'!$H$54)/((0.8*(0.85*'RInforzo CAM  min'!S31)*MIN('RInforzo CAM  min'!J31:K31)+((2*'Caratteristiche CAM'!$F$35*'Caratteristiche CAM'!$F$36*'RInforzo CAM  min'!L31)/'Caratteristiche CAM'!$C$35)*'Caratteristiche CAM'!$H$54))</f>
        <v>1.0741691391442743</v>
      </c>
      <c r="AA31" s="96">
        <f>0.85*S31*0.8*Z31*MIN(J31:K31)*(MAX(J31:K31)/2-0.4*Z31)+((2*'Caratteristiche CAM'!$F$35*'Caratteristiche CAM'!$F$36*'RInforzo CAM  min'!L31)/'Caratteristiche CAM'!$C$35)*'Caratteristiche CAM'!$H$54*(MAX('RInforzo CAM  min'!J31:K31)-'RInforzo CAM  min'!Z31)*'RInforzo CAM  min'!Z31/2</f>
        <v>318.62296435108919</v>
      </c>
      <c r="AB31" s="74" t="str">
        <f t="shared" si="3"/>
        <v>verificato</v>
      </c>
      <c r="AC31" s="6">
        <f>ABS(D31)/(0.85*'Caratteristiche Materiale'!$N$4*MAX('RInforzo CAM  min'!J31:K31))+('Caratteristiche CAM'!$F$35*'Caratteristiche CAM'!$F$36*'RInforzo CAM  min'!L31*'Caratteristiche CAM'!$H$54/('Caratteristiche CAM'!$C$35*0.85*'Caratteristiche Materiale'!$N$4*MAX('RInforzo CAM  min'!J31:K31)))</f>
        <v>0.35642020065944929</v>
      </c>
      <c r="AD31" s="96">
        <f>('Caratteristiche CAM'!$F$35*'Caratteristiche CAM'!$F$36*'RInforzo CAM  min'!L31*'Caratteristiche CAM'!$H$54/('Caratteristiche CAM'!$C$35))*MIN(J31:K31)/2+0.85*'Caratteristiche Materiale'!$N$4*MAX('RInforzo CAM  min'!J31:K31)*AC31*(MIN(J31:K31)-0.4*AC31)</f>
        <v>265.45382755942336</v>
      </c>
      <c r="AE31" s="74" t="str">
        <f t="shared" si="4"/>
        <v>verificato</v>
      </c>
      <c r="AF31" s="82">
        <f t="shared" si="15"/>
        <v>1.6420845695721371</v>
      </c>
      <c r="AG31" s="22">
        <f>'Caratteristiche Materiale'!$N$5+0.4*ABS(X31)</f>
        <v>94.283107088989453</v>
      </c>
      <c r="AH31" s="22">
        <f>AF31*MIN(J31:K31)*AG31+0.6*AF31*L31*M31*'Caratteristiche CAM'!$F$35*'Caratteristiche CAM'!$H$54/'Caratteristiche CAM'!$C$36</f>
        <v>252.22076489627091</v>
      </c>
      <c r="AI31" s="85" t="str">
        <f t="shared" si="6"/>
        <v>verificato</v>
      </c>
      <c r="AJ31" s="49">
        <f>MAX!W95+0.6*AF31*L31*M31*'Caratteristiche CAM'!$F$35*'Caratteristiche CAM'!$H$54/'Caratteristiche CAM'!$C$36</f>
        <v>181.66667261966538</v>
      </c>
      <c r="AK31" s="84" t="str">
        <f t="shared" si="7"/>
        <v>verificato</v>
      </c>
      <c r="AL31" s="37">
        <f t="shared" si="8"/>
        <v>143.21693550954643</v>
      </c>
      <c r="AM31" s="95" t="s">
        <v>52</v>
      </c>
      <c r="AN31" s="37">
        <f t="shared" si="9"/>
        <v>198.83825965119522</v>
      </c>
      <c r="AO31" s="95" t="s">
        <v>52</v>
      </c>
      <c r="AP31" s="91">
        <f t="shared" si="10"/>
        <v>1487.1562842269216</v>
      </c>
      <c r="AQ31" s="95" t="s">
        <v>52</v>
      </c>
      <c r="AR31" s="37">
        <f t="shared" si="11"/>
        <v>185.6765062786823</v>
      </c>
      <c r="AS31" s="95" t="s">
        <v>52</v>
      </c>
    </row>
    <row r="32" spans="1:45" x14ac:dyDescent="0.25">
      <c r="A32" s="5" t="str">
        <f>min!A96</f>
        <v>X</v>
      </c>
      <c r="B32" s="5" t="str">
        <f>min!B96</f>
        <v>2.38x</v>
      </c>
      <c r="C32" s="5" t="str">
        <f>min!C96</f>
        <v>SISM 5</v>
      </c>
      <c r="D32" s="49">
        <f>min!E96</f>
        <v>-368.84800000000001</v>
      </c>
      <c r="E32" s="22">
        <f>min!F96</f>
        <v>-126.8472</v>
      </c>
      <c r="F32" s="22">
        <f>min!G96</f>
        <v>-33.760000000000005</v>
      </c>
      <c r="G32" s="22">
        <f>min!H96</f>
        <v>-15.121840000000001</v>
      </c>
      <c r="H32" s="22">
        <f>min!I96</f>
        <v>-17.84976</v>
      </c>
      <c r="I32" s="90">
        <f>min!J96</f>
        <v>-171.60112000000001</v>
      </c>
      <c r="J32" s="96">
        <f>min!K96</f>
        <v>0.8</v>
      </c>
      <c r="K32" s="96">
        <f>min!L96</f>
        <v>2.21</v>
      </c>
      <c r="L32" s="78">
        <v>3</v>
      </c>
      <c r="M32" s="48">
        <f>L32*'Caratteristiche CAM'!$F$36</f>
        <v>3.0000000000000001E-3</v>
      </c>
      <c r="N32" s="48">
        <f>1-('Caratteristiche CAM'!$C$35^2+(MINA('RInforzo CAM  min'!J32:K32))^2)/(3*J32*K32)</f>
        <v>0.81146304675716441</v>
      </c>
      <c r="O32" s="48">
        <f>(1-('Caratteristiche CAM'!$C$36/(2*MIN('Caratteristiche CAM'!$C$35,MINA('RInforzo CAM  min'!J32:K32))))^2)</f>
        <v>0.9375</v>
      </c>
      <c r="P32" s="73">
        <f>4*M32/((MAX(MIN(J32:K32),'Caratteristiche CAM'!$C$35))*'Caratteristiche CAM'!$C$36)*'Caratteristiche CAM'!$F$35</f>
        <v>9.5E-4</v>
      </c>
      <c r="Q32" s="96">
        <f>0.5*P32*'Caratteristiche CAM'!$H$54</f>
        <v>108.57142857142856</v>
      </c>
      <c r="R32" s="96">
        <f t="shared" si="12"/>
        <v>82.595345830639928</v>
      </c>
      <c r="S32" s="96">
        <f>'Caratteristiche Materiale'!$N$4+'Caratteristiche CAM'!$Q$71*'RInforzo CAM  min'!R32</f>
        <v>740.26449041154922</v>
      </c>
      <c r="T32" s="31" t="str">
        <f>IF(S32&gt;2*'Caratteristiche Materiale'!$N$4,"error","OK")</f>
        <v>OK</v>
      </c>
      <c r="U32" s="16">
        <f t="shared" si="13"/>
        <v>1189.8069264069266</v>
      </c>
      <c r="V32" s="63" t="str">
        <f t="shared" si="14"/>
        <v>verificato</v>
      </c>
      <c r="W32" s="64">
        <f>0.0035+0.015*(R32/'Caratteristiche Materiale'!$N$4)</f>
        <v>5.6238803213593119E-3</v>
      </c>
      <c r="X32" s="16">
        <f>min!M96</f>
        <v>-208.62443438914028</v>
      </c>
      <c r="Y32" s="22">
        <f>IF(ABS(X32)&lt;('Caratteristiche Materiale'!$N$4-'Caratteristiche Materiale'!$N$4*0.4),-(((2*M32*'Caratteristiche CAM'!$F$35)/'Caratteristiche CAM'!$C$35*'Caratteristiche CAM'!$H$56*MAX(J32:K32))/(J32*K32)),0)</f>
        <v>-8.1428571428571423</v>
      </c>
      <c r="Z32" s="22">
        <f>(ABS((X32+Y32))*J32*K32+((2*'Caratteristiche CAM'!$F$35*'Caratteristiche CAM'!$F$36*'RInforzo CAM  min'!L32)/'Caratteristiche CAM'!$C$35)*MAX('RInforzo CAM  min'!J32:K32)*'Caratteristiche CAM'!$H$54)/((0.8*(0.85*'RInforzo CAM  min'!S32)*MIN('RInforzo CAM  min'!J32:K32)+((2*'Caratteristiche CAM'!$F$35*'Caratteristiche CAM'!$F$36*'RInforzo CAM  min'!L32)/'Caratteristiche CAM'!$C$35)*'Caratteristiche CAM'!$H$54))</f>
        <v>1.0741691391442743</v>
      </c>
      <c r="AA32" s="96">
        <f>0.85*S32*0.8*Z32*MIN(J32:K32)*(MAX(J32:K32)/2-0.4*Z32)+((2*'Caratteristiche CAM'!$F$35*'Caratteristiche CAM'!$F$36*'RInforzo CAM  min'!L32)/'Caratteristiche CAM'!$C$35)*'Caratteristiche CAM'!$H$54*(MAX('RInforzo CAM  min'!J32:K32)-'RInforzo CAM  min'!Z32)*'RInforzo CAM  min'!Z32/2</f>
        <v>318.62296435108919</v>
      </c>
      <c r="AB32" s="74" t="str">
        <f t="shared" si="3"/>
        <v>verificato</v>
      </c>
      <c r="AC32" s="6">
        <f>ABS(D32)/(0.85*'Caratteristiche Materiale'!$N$4*MAX('RInforzo CAM  min'!J32:K32))+('Caratteristiche CAM'!$F$35*'Caratteristiche CAM'!$F$36*'RInforzo CAM  min'!L32*'Caratteristiche CAM'!$H$54/('Caratteristiche CAM'!$C$35*0.85*'Caratteristiche Materiale'!$N$4*MAX('RInforzo CAM  min'!J32:K32)))</f>
        <v>0.35642020065944929</v>
      </c>
      <c r="AD32" s="96">
        <f>('Caratteristiche CAM'!$F$35*'Caratteristiche CAM'!$F$36*'RInforzo CAM  min'!L32*'Caratteristiche CAM'!$H$54/('Caratteristiche CAM'!$C$35))*MIN(J32:K32)/2+0.85*'Caratteristiche Materiale'!$N$4*MAX('RInforzo CAM  min'!J32:K32)*AC32*(MIN(J32:K32)-0.4*AC32)</f>
        <v>265.45382755942336</v>
      </c>
      <c r="AE32" s="74" t="str">
        <f t="shared" si="4"/>
        <v>verificato</v>
      </c>
      <c r="AF32" s="82">
        <f t="shared" si="15"/>
        <v>1.6420845695721371</v>
      </c>
      <c r="AG32" s="22">
        <f>'Caratteristiche Materiale'!$N$5+0.4*ABS(X32)</f>
        <v>94.283107088989453</v>
      </c>
      <c r="AH32" s="22">
        <f>AF32*MIN(J32:K32)*AG32+0.6*AF32*L32*M32*'Caratteristiche CAM'!$F$35*'Caratteristiche CAM'!$H$54/'Caratteristiche CAM'!$C$36</f>
        <v>252.22076489627091</v>
      </c>
      <c r="AI32" s="85" t="str">
        <f t="shared" si="6"/>
        <v>verificato</v>
      </c>
      <c r="AJ32" s="49">
        <f>MAX!W96+0.6*AF32*L32*M32*'Caratteristiche CAM'!$F$35*'Caratteristiche CAM'!$H$54/'Caratteristiche CAM'!$C$36</f>
        <v>181.66667261966538</v>
      </c>
      <c r="AK32" s="84" t="str">
        <f t="shared" si="7"/>
        <v>verificato</v>
      </c>
      <c r="AL32" s="37">
        <f t="shared" si="8"/>
        <v>143.21693550954643</v>
      </c>
      <c r="AM32" s="95" t="s">
        <v>52</v>
      </c>
      <c r="AN32" s="37">
        <f t="shared" si="9"/>
        <v>198.83825965119522</v>
      </c>
      <c r="AO32" s="95" t="s">
        <v>52</v>
      </c>
      <c r="AP32" s="91">
        <f t="shared" si="10"/>
        <v>1487.1562842269216</v>
      </c>
      <c r="AQ32" s="95" t="s">
        <v>52</v>
      </c>
      <c r="AR32" s="37">
        <f t="shared" si="11"/>
        <v>185.6765062786823</v>
      </c>
      <c r="AS32" s="95" t="s">
        <v>52</v>
      </c>
    </row>
    <row r="33" spans="1:45" x14ac:dyDescent="0.25">
      <c r="A33" s="5" t="str">
        <f>min!A97</f>
        <v>X</v>
      </c>
      <c r="B33" s="5" t="str">
        <f>min!B97</f>
        <v>2.38x</v>
      </c>
      <c r="C33" s="5" t="str">
        <f>min!C97</f>
        <v>SISM 6</v>
      </c>
      <c r="D33" s="49">
        <f>min!E97</f>
        <v>-340.79680000000002</v>
      </c>
      <c r="E33" s="22">
        <f>min!F97</f>
        <v>-93.975200000000001</v>
      </c>
      <c r="F33" s="22">
        <f>min!G97</f>
        <v>-62.378399999999999</v>
      </c>
      <c r="G33" s="22">
        <f>min!H97</f>
        <v>-26.162800000000001</v>
      </c>
      <c r="H33" s="22">
        <f>min!I97</f>
        <v>-26.588400000000004</v>
      </c>
      <c r="I33" s="90">
        <f>min!J97</f>
        <v>-122.67904000000001</v>
      </c>
      <c r="J33" s="96">
        <f>min!K97</f>
        <v>0.8</v>
      </c>
      <c r="K33" s="96">
        <f>min!L97</f>
        <v>2.21</v>
      </c>
      <c r="L33" s="78">
        <v>3</v>
      </c>
      <c r="M33" s="48">
        <f>L33*'Caratteristiche CAM'!$F$36</f>
        <v>3.0000000000000001E-3</v>
      </c>
      <c r="N33" s="48">
        <f>1-('Caratteristiche CAM'!$C$35^2+(MINA('RInforzo CAM  min'!J33:K33))^2)/(3*J33*K33)</f>
        <v>0.81146304675716441</v>
      </c>
      <c r="O33" s="48">
        <f>(1-('Caratteristiche CAM'!$C$36/(2*MIN('Caratteristiche CAM'!$C$35,MINA('RInforzo CAM  min'!J33:K33))))^2)</f>
        <v>0.9375</v>
      </c>
      <c r="P33" s="73">
        <f>4*M33/((MAX(MIN(J33:K33),'Caratteristiche CAM'!$C$35))*'Caratteristiche CAM'!$C$36)*'Caratteristiche CAM'!$F$35</f>
        <v>9.5E-4</v>
      </c>
      <c r="Q33" s="96">
        <f>0.5*P33*'Caratteristiche CAM'!$H$54</f>
        <v>108.57142857142856</v>
      </c>
      <c r="R33" s="96">
        <f t="shared" si="12"/>
        <v>82.595345830639928</v>
      </c>
      <c r="S33" s="96">
        <f>'Caratteristiche Materiale'!$N$4+'Caratteristiche CAM'!$Q$71*'RInforzo CAM  min'!R33</f>
        <v>740.26449041154922</v>
      </c>
      <c r="T33" s="31" t="str">
        <f>IF(S33&gt;2*'Caratteristiche Materiale'!$N$4,"error","OK")</f>
        <v>OK</v>
      </c>
      <c r="U33" s="16">
        <f t="shared" si="13"/>
        <v>1189.8069264069266</v>
      </c>
      <c r="V33" s="63" t="str">
        <f t="shared" si="14"/>
        <v>verificato</v>
      </c>
      <c r="W33" s="64">
        <f>0.0035+0.015*(R33/'Caratteristiche Materiale'!$N$4)</f>
        <v>5.6238803213593119E-3</v>
      </c>
      <c r="X33" s="16">
        <f>min!M97</f>
        <v>-192.758371040724</v>
      </c>
      <c r="Y33" s="22">
        <f>IF(ABS(X33)&lt;('Caratteristiche Materiale'!$N$4-'Caratteristiche Materiale'!$N$4*0.4),-(((2*M33*'Caratteristiche CAM'!$F$35)/'Caratteristiche CAM'!$C$35*'Caratteristiche CAM'!$H$56*MAX(J33:K33))/(J33*K33)),0)</f>
        <v>-8.1428571428571423</v>
      </c>
      <c r="Z33" s="22">
        <f>(ABS((X33+Y33))*J33*K33+((2*'Caratteristiche CAM'!$F$35*'Caratteristiche CAM'!$F$36*'RInforzo CAM  min'!L33)/'Caratteristiche CAM'!$C$35)*MAX('RInforzo CAM  min'!J33:K33)*'Caratteristiche CAM'!$H$54)/((0.8*(0.85*'RInforzo CAM  min'!S33)*MIN('RInforzo CAM  min'!J33:K33)+((2*'Caratteristiche CAM'!$F$35*'Caratteristiche CAM'!$F$36*'RInforzo CAM  min'!L33)/'Caratteristiche CAM'!$C$35)*'Caratteristiche CAM'!$H$54))</f>
        <v>1.0112927450708638</v>
      </c>
      <c r="AA33" s="96">
        <f>0.85*S33*0.8*Z33*MIN(J33:K33)*(MAX(J33:K33)/2-0.4*Z33)+((2*'Caratteristiche CAM'!$F$35*'Caratteristiche CAM'!$F$36*'RInforzo CAM  min'!L33)/'Caratteristiche CAM'!$C$35)*'Caratteristiche CAM'!$H$54*(MAX('RInforzo CAM  min'!J33:K33)-'RInforzo CAM  min'!Z33)*'RInforzo CAM  min'!Z33/2</f>
        <v>311.59573460326067</v>
      </c>
      <c r="AB33" s="74" t="str">
        <f t="shared" si="3"/>
        <v>verificato</v>
      </c>
      <c r="AC33" s="6">
        <f>ABS(D33)/(0.85*'Caratteristiche Materiale'!$N$4*MAX('RInforzo CAM  min'!J33:K33))+('Caratteristiche CAM'!$F$35*'Caratteristiche CAM'!$F$36*'RInforzo CAM  min'!L33*'Caratteristiche CAM'!$H$54/('Caratteristiche CAM'!$C$35*0.85*'Caratteristiche Materiale'!$N$4*MAX('RInforzo CAM  min'!J33:K33)))</f>
        <v>0.33082117408049194</v>
      </c>
      <c r="AD33" s="96">
        <f>('Caratteristiche CAM'!$F$35*'Caratteristiche CAM'!$F$36*'RInforzo CAM  min'!L33*'Caratteristiche CAM'!$H$54/('Caratteristiche CAM'!$C$35))*MIN(J33:K33)/2+0.85*'Caratteristiche Materiale'!$N$4*MAX('RInforzo CAM  min'!J33:K33)*AC33*(MIN(J33:K33)-0.4*AC33)</f>
        <v>250.72404565986534</v>
      </c>
      <c r="AE33" s="74" t="str">
        <f t="shared" si="4"/>
        <v>verificato</v>
      </c>
      <c r="AF33" s="82">
        <f t="shared" si="15"/>
        <v>1.6106463725354319</v>
      </c>
      <c r="AG33" s="22">
        <f>'Caratteristiche Materiale'!$N$5+0.4*ABS(X33)</f>
        <v>87.936681749622949</v>
      </c>
      <c r="AH33" s="22">
        <f>AF33*MIN(J33:K33)*AG33+0.6*AF33*L33*M33*'Caratteristiche CAM'!$F$35*'Caratteristiche CAM'!$H$54/'Caratteristiche CAM'!$C$36</f>
        <v>239.21444584275037</v>
      </c>
      <c r="AI33" s="85" t="str">
        <f t="shared" si="6"/>
        <v>verificato</v>
      </c>
      <c r="AJ33" s="49">
        <f>MAX!W97+0.6*AF33*L33*M33*'Caratteristiche CAM'!$F$35*'Caratteristiche CAM'!$H$54/'Caratteristiche CAM'!$C$36</f>
        <v>182.46930062380181</v>
      </c>
      <c r="AK33" s="84" t="str">
        <f t="shared" si="7"/>
        <v>verificato</v>
      </c>
      <c r="AL33" s="37">
        <f t="shared" si="8"/>
        <v>194.16750443074534</v>
      </c>
      <c r="AM33" s="95" t="s">
        <v>52</v>
      </c>
      <c r="AN33" s="37">
        <f t="shared" si="9"/>
        <v>254.55061105775818</v>
      </c>
      <c r="AO33" s="95" t="s">
        <v>52</v>
      </c>
      <c r="AP33" s="91">
        <f t="shared" si="10"/>
        <v>942.98282581827152</v>
      </c>
      <c r="AQ33" s="95" t="s">
        <v>52</v>
      </c>
      <c r="AR33" s="37">
        <f t="shared" si="11"/>
        <v>253.99264177748751</v>
      </c>
      <c r="AS33" s="95" t="s">
        <v>52</v>
      </c>
    </row>
    <row r="34" spans="1:45" x14ac:dyDescent="0.25">
      <c r="A34" s="5" t="str">
        <f>min!A98</f>
        <v>X</v>
      </c>
      <c r="B34" s="5" t="str">
        <f>min!B98</f>
        <v>2.38x</v>
      </c>
      <c r="C34" s="5" t="str">
        <f>min!C98</f>
        <v>SISM 7</v>
      </c>
      <c r="D34" s="49">
        <f>min!E98</f>
        <v>-340.79680000000002</v>
      </c>
      <c r="E34" s="22">
        <f>min!F98</f>
        <v>-93.975200000000001</v>
      </c>
      <c r="F34" s="22">
        <f>min!G98</f>
        <v>-62.378399999999999</v>
      </c>
      <c r="G34" s="22">
        <f>min!H98</f>
        <v>-26.162800000000001</v>
      </c>
      <c r="H34" s="22">
        <f>min!I98</f>
        <v>-26.588400000000004</v>
      </c>
      <c r="I34" s="90">
        <f>min!J98</f>
        <v>-122.67904000000001</v>
      </c>
      <c r="J34" s="96">
        <f>min!K98</f>
        <v>0.8</v>
      </c>
      <c r="K34" s="96">
        <f>min!L98</f>
        <v>2.21</v>
      </c>
      <c r="L34" s="78">
        <v>3</v>
      </c>
      <c r="M34" s="48">
        <f>L34*'Caratteristiche CAM'!$F$36</f>
        <v>3.0000000000000001E-3</v>
      </c>
      <c r="N34" s="48">
        <f>1-('Caratteristiche CAM'!$C$35^2+(MINA('RInforzo CAM  min'!J34:K34))^2)/(3*J34*K34)</f>
        <v>0.81146304675716441</v>
      </c>
      <c r="O34" s="48">
        <f>(1-('Caratteristiche CAM'!$C$36/(2*MIN('Caratteristiche CAM'!$C$35,MINA('RInforzo CAM  min'!J34:K34))))^2)</f>
        <v>0.9375</v>
      </c>
      <c r="P34" s="73">
        <f>4*M34/((MAX(MIN(J34:K34),'Caratteristiche CAM'!$C$35))*'Caratteristiche CAM'!$C$36)*'Caratteristiche CAM'!$F$35</f>
        <v>9.5E-4</v>
      </c>
      <c r="Q34" s="96">
        <f>0.5*P34*'Caratteristiche CAM'!$H$54</f>
        <v>108.57142857142856</v>
      </c>
      <c r="R34" s="96">
        <f t="shared" si="12"/>
        <v>82.595345830639928</v>
      </c>
      <c r="S34" s="96">
        <f>'Caratteristiche Materiale'!$N$4+'Caratteristiche CAM'!$Q$71*'RInforzo CAM  min'!R34</f>
        <v>740.26449041154922</v>
      </c>
      <c r="T34" s="31" t="str">
        <f>IF(S34&gt;2*'Caratteristiche Materiale'!$N$4,"error","OK")</f>
        <v>OK</v>
      </c>
      <c r="U34" s="16">
        <f t="shared" si="13"/>
        <v>1189.8069264069266</v>
      </c>
      <c r="V34" s="63" t="str">
        <f t="shared" si="14"/>
        <v>verificato</v>
      </c>
      <c r="W34" s="64">
        <f>0.0035+0.015*(R34/'Caratteristiche Materiale'!$N$4)</f>
        <v>5.6238803213593119E-3</v>
      </c>
      <c r="X34" s="16">
        <f>min!M98</f>
        <v>-192.758371040724</v>
      </c>
      <c r="Y34" s="22">
        <f>IF(ABS(X34)&lt;('Caratteristiche Materiale'!$N$4-'Caratteristiche Materiale'!$N$4*0.4),-(((2*M34*'Caratteristiche CAM'!$F$35)/'Caratteristiche CAM'!$C$35*'Caratteristiche CAM'!$H$56*MAX(J34:K34))/(J34*K34)),0)</f>
        <v>-8.1428571428571423</v>
      </c>
      <c r="Z34" s="22">
        <f>(ABS((X34+Y34))*J34*K34+((2*'Caratteristiche CAM'!$F$35*'Caratteristiche CAM'!$F$36*'RInforzo CAM  min'!L34)/'Caratteristiche CAM'!$C$35)*MAX('RInforzo CAM  min'!J34:K34)*'Caratteristiche CAM'!$H$54)/((0.8*(0.85*'RInforzo CAM  min'!S34)*MIN('RInforzo CAM  min'!J34:K34)+((2*'Caratteristiche CAM'!$F$35*'Caratteristiche CAM'!$F$36*'RInforzo CAM  min'!L34)/'Caratteristiche CAM'!$C$35)*'Caratteristiche CAM'!$H$54))</f>
        <v>1.0112927450708638</v>
      </c>
      <c r="AA34" s="96">
        <f>0.85*S34*0.8*Z34*MIN(J34:K34)*(MAX(J34:K34)/2-0.4*Z34)+((2*'Caratteristiche CAM'!$F$35*'Caratteristiche CAM'!$F$36*'RInforzo CAM  min'!L34)/'Caratteristiche CAM'!$C$35)*'Caratteristiche CAM'!$H$54*(MAX('RInforzo CAM  min'!J34:K34)-'RInforzo CAM  min'!Z34)*'RInforzo CAM  min'!Z34/2</f>
        <v>311.59573460326067</v>
      </c>
      <c r="AB34" s="74" t="str">
        <f t="shared" si="3"/>
        <v>verificato</v>
      </c>
      <c r="AC34" s="6">
        <f>ABS(D34)/(0.85*'Caratteristiche Materiale'!$N$4*MAX('RInforzo CAM  min'!J34:K34))+('Caratteristiche CAM'!$F$35*'Caratteristiche CAM'!$F$36*'RInforzo CAM  min'!L34*'Caratteristiche CAM'!$H$54/('Caratteristiche CAM'!$C$35*0.85*'Caratteristiche Materiale'!$N$4*MAX('RInforzo CAM  min'!J34:K34)))</f>
        <v>0.33082117408049194</v>
      </c>
      <c r="AD34" s="96">
        <f>('Caratteristiche CAM'!$F$35*'Caratteristiche CAM'!$F$36*'RInforzo CAM  min'!L34*'Caratteristiche CAM'!$H$54/('Caratteristiche CAM'!$C$35))*MIN(J34:K34)/2+0.85*'Caratteristiche Materiale'!$N$4*MAX('RInforzo CAM  min'!J34:K34)*AC34*(MIN(J34:K34)-0.4*AC34)</f>
        <v>250.72404565986534</v>
      </c>
      <c r="AE34" s="74" t="str">
        <f t="shared" si="4"/>
        <v>verificato</v>
      </c>
      <c r="AF34" s="82">
        <f t="shared" si="15"/>
        <v>1.6106463725354319</v>
      </c>
      <c r="AG34" s="22">
        <f>'Caratteristiche Materiale'!$N$5+0.4*ABS(X34)</f>
        <v>87.936681749622949</v>
      </c>
      <c r="AH34" s="22">
        <f>AF34*MIN(J34:K34)*AG34+0.6*AF34*L34*M34*'Caratteristiche CAM'!$F$35*'Caratteristiche CAM'!$H$54/'Caratteristiche CAM'!$C$36</f>
        <v>239.21444584275037</v>
      </c>
      <c r="AI34" s="85" t="str">
        <f t="shared" si="6"/>
        <v>verificato</v>
      </c>
      <c r="AJ34" s="49">
        <f>MAX!W98+0.6*AF34*L34*M34*'Caratteristiche CAM'!$F$35*'Caratteristiche CAM'!$H$54/'Caratteristiche CAM'!$C$36</f>
        <v>182.46930062380181</v>
      </c>
      <c r="AK34" s="84" t="str">
        <f t="shared" si="7"/>
        <v>verificato</v>
      </c>
      <c r="AL34" s="37">
        <f t="shared" si="8"/>
        <v>194.16750443074534</v>
      </c>
      <c r="AM34" s="95" t="s">
        <v>52</v>
      </c>
      <c r="AN34" s="37">
        <f t="shared" si="9"/>
        <v>254.55061105775818</v>
      </c>
      <c r="AO34" s="95" t="s">
        <v>52</v>
      </c>
      <c r="AP34" s="91">
        <f t="shared" si="10"/>
        <v>942.98282581827152</v>
      </c>
      <c r="AQ34" s="95" t="s">
        <v>52</v>
      </c>
      <c r="AR34" s="37">
        <f t="shared" si="11"/>
        <v>253.99264177748751</v>
      </c>
      <c r="AS34" s="95" t="s">
        <v>52</v>
      </c>
    </row>
    <row r="35" spans="1:45" x14ac:dyDescent="0.25">
      <c r="A35" s="5" t="str">
        <f>min!A99</f>
        <v>X</v>
      </c>
      <c r="B35" s="5" t="str">
        <f>min!B99</f>
        <v>2.38x</v>
      </c>
      <c r="C35" s="5" t="str">
        <f>min!C99</f>
        <v>SISM 8</v>
      </c>
      <c r="D35" s="49">
        <f>min!E99</f>
        <v>-340.79680000000002</v>
      </c>
      <c r="E35" s="22">
        <f>min!F99</f>
        <v>-93.975200000000001</v>
      </c>
      <c r="F35" s="22">
        <f>min!G99</f>
        <v>-62.378399999999999</v>
      </c>
      <c r="G35" s="22">
        <f>min!H99</f>
        <v>-26.162800000000001</v>
      </c>
      <c r="H35" s="22">
        <f>min!I99</f>
        <v>-26.588400000000004</v>
      </c>
      <c r="I35" s="90">
        <f>min!J99</f>
        <v>-122.67904000000001</v>
      </c>
      <c r="J35" s="96">
        <f>min!K99</f>
        <v>0.8</v>
      </c>
      <c r="K35" s="96">
        <f>min!L99</f>
        <v>2.21</v>
      </c>
      <c r="L35" s="78">
        <v>3</v>
      </c>
      <c r="M35" s="48">
        <f>L35*'Caratteristiche CAM'!$F$36</f>
        <v>3.0000000000000001E-3</v>
      </c>
      <c r="N35" s="48">
        <f>1-('Caratteristiche CAM'!$C$35^2+(MINA('RInforzo CAM  min'!J35:K35))^2)/(3*J35*K35)</f>
        <v>0.81146304675716441</v>
      </c>
      <c r="O35" s="48">
        <f>(1-('Caratteristiche CAM'!$C$36/(2*MIN('Caratteristiche CAM'!$C$35,MINA('RInforzo CAM  min'!J35:K35))))^2)</f>
        <v>0.9375</v>
      </c>
      <c r="P35" s="73">
        <f>4*M35/((MAX(MIN(J35:K35),'Caratteristiche CAM'!$C$35))*'Caratteristiche CAM'!$C$36)*'Caratteristiche CAM'!$F$35</f>
        <v>9.5E-4</v>
      </c>
      <c r="Q35" s="96">
        <f>0.5*P35*'Caratteristiche CAM'!$H$54</f>
        <v>108.57142857142856</v>
      </c>
      <c r="R35" s="96">
        <f t="shared" si="12"/>
        <v>82.595345830639928</v>
      </c>
      <c r="S35" s="96">
        <f>'Caratteristiche Materiale'!$N$4+'Caratteristiche CAM'!$Q$71*'RInforzo CAM  min'!R35</f>
        <v>740.26449041154922</v>
      </c>
      <c r="T35" s="31" t="str">
        <f>IF(S35&gt;2*'Caratteristiche Materiale'!$N$4,"error","OK")</f>
        <v>OK</v>
      </c>
      <c r="U35" s="16">
        <f t="shared" si="13"/>
        <v>1189.8069264069266</v>
      </c>
      <c r="V35" s="63" t="str">
        <f t="shared" si="14"/>
        <v>verificato</v>
      </c>
      <c r="W35" s="64">
        <f>0.0035+0.015*(R35/'Caratteristiche Materiale'!$N$4)</f>
        <v>5.6238803213593119E-3</v>
      </c>
      <c r="X35" s="16">
        <f>min!M99</f>
        <v>-192.758371040724</v>
      </c>
      <c r="Y35" s="22">
        <f>IF(ABS(X35)&lt;('Caratteristiche Materiale'!$N$4-'Caratteristiche Materiale'!$N$4*0.4),-(((2*M35*'Caratteristiche CAM'!$F$35)/'Caratteristiche CAM'!$C$35*'Caratteristiche CAM'!$H$56*MAX(J35:K35))/(J35*K35)),0)</f>
        <v>-8.1428571428571423</v>
      </c>
      <c r="Z35" s="22">
        <f>(ABS((X35+Y35))*J35*K35+((2*'Caratteristiche CAM'!$F$35*'Caratteristiche CAM'!$F$36*'RInforzo CAM  min'!L35)/'Caratteristiche CAM'!$C$35)*MAX('RInforzo CAM  min'!J35:K35)*'Caratteristiche CAM'!$H$54)/((0.8*(0.85*'RInforzo CAM  min'!S35)*MIN('RInforzo CAM  min'!J35:K35)+((2*'Caratteristiche CAM'!$F$35*'Caratteristiche CAM'!$F$36*'RInforzo CAM  min'!L35)/'Caratteristiche CAM'!$C$35)*'Caratteristiche CAM'!$H$54))</f>
        <v>1.0112927450708638</v>
      </c>
      <c r="AA35" s="96">
        <f>0.85*S35*0.8*Z35*MIN(J35:K35)*(MAX(J35:K35)/2-0.4*Z35)+((2*'Caratteristiche CAM'!$F$35*'Caratteristiche CAM'!$F$36*'RInforzo CAM  min'!L35)/'Caratteristiche CAM'!$C$35)*'Caratteristiche CAM'!$H$54*(MAX('RInforzo CAM  min'!J35:K35)-'RInforzo CAM  min'!Z35)*'RInforzo CAM  min'!Z35/2</f>
        <v>311.59573460326067</v>
      </c>
      <c r="AB35" s="74" t="str">
        <f t="shared" si="3"/>
        <v>verificato</v>
      </c>
      <c r="AC35" s="6">
        <f>ABS(D35)/(0.85*'Caratteristiche Materiale'!$N$4*MAX('RInforzo CAM  min'!J35:K35))+('Caratteristiche CAM'!$F$35*'Caratteristiche CAM'!$F$36*'RInforzo CAM  min'!L35*'Caratteristiche CAM'!$H$54/('Caratteristiche CAM'!$C$35*0.85*'Caratteristiche Materiale'!$N$4*MAX('RInforzo CAM  min'!J35:K35)))</f>
        <v>0.33082117408049194</v>
      </c>
      <c r="AD35" s="96">
        <f>('Caratteristiche CAM'!$F$35*'Caratteristiche CAM'!$F$36*'RInforzo CAM  min'!L35*'Caratteristiche CAM'!$H$54/('Caratteristiche CAM'!$C$35))*MIN(J35:K35)/2+0.85*'Caratteristiche Materiale'!$N$4*MAX('RInforzo CAM  min'!J35:K35)*AC35*(MIN(J35:K35)-0.4*AC35)</f>
        <v>250.72404565986534</v>
      </c>
      <c r="AE35" s="74" t="str">
        <f t="shared" si="4"/>
        <v>verificato</v>
      </c>
      <c r="AF35" s="82">
        <f t="shared" si="15"/>
        <v>1.6106463725354319</v>
      </c>
      <c r="AG35" s="22">
        <f>'Caratteristiche Materiale'!$N$5+0.4*ABS(X35)</f>
        <v>87.936681749622949</v>
      </c>
      <c r="AH35" s="22">
        <f>AF35*MIN(J35:K35)*AG35+0.6*AF35*L35*M35*'Caratteristiche CAM'!$F$35*'Caratteristiche CAM'!$H$54/'Caratteristiche CAM'!$C$36</f>
        <v>239.21444584275037</v>
      </c>
      <c r="AI35" s="85" t="str">
        <f t="shared" si="6"/>
        <v>verificato</v>
      </c>
      <c r="AJ35" s="49">
        <f>MAX!W99+0.6*AF35*L35*M35*'Caratteristiche CAM'!$F$35*'Caratteristiche CAM'!$H$54/'Caratteristiche CAM'!$C$36</f>
        <v>182.46930062380181</v>
      </c>
      <c r="AK35" s="84" t="str">
        <f t="shared" si="7"/>
        <v>verificato</v>
      </c>
      <c r="AL35" s="37">
        <f t="shared" si="8"/>
        <v>194.16750443074534</v>
      </c>
      <c r="AM35" s="95" t="s">
        <v>52</v>
      </c>
      <c r="AN35" s="37">
        <f t="shared" si="9"/>
        <v>254.55061105775818</v>
      </c>
      <c r="AO35" s="95" t="s">
        <v>52</v>
      </c>
      <c r="AP35" s="91">
        <f t="shared" si="10"/>
        <v>942.98282581827152</v>
      </c>
      <c r="AQ35" s="95" t="s">
        <v>52</v>
      </c>
      <c r="AR35" s="37">
        <f t="shared" si="11"/>
        <v>253.99264177748751</v>
      </c>
      <c r="AS35" s="95" t="s">
        <v>52</v>
      </c>
    </row>
    <row r="36" spans="1:45" x14ac:dyDescent="0.25">
      <c r="A36" s="5" t="str">
        <f>min!A100</f>
        <v>X</v>
      </c>
      <c r="B36" s="5" t="str">
        <f>min!B100</f>
        <v>2.39x</v>
      </c>
      <c r="C36" s="5" t="str">
        <f>min!C100</f>
        <v>SISM 1</v>
      </c>
      <c r="D36" s="49">
        <f>min!E100</f>
        <v>-499.7208</v>
      </c>
      <c r="E36" s="22">
        <f>min!F100</f>
        <v>-53.464800000000004</v>
      </c>
      <c r="F36" s="22">
        <f>min!G100</f>
        <v>-35.268000000000001</v>
      </c>
      <c r="G36" s="22">
        <f>min!H100</f>
        <v>-23.885440000000003</v>
      </c>
      <c r="H36" s="22">
        <f>min!I100</f>
        <v>-28.53952</v>
      </c>
      <c r="I36" s="90">
        <f>min!J100</f>
        <v>-35.257760000000005</v>
      </c>
      <c r="J36" s="96">
        <f>min!K100</f>
        <v>0.8</v>
      </c>
      <c r="K36" s="96">
        <f>min!L100</f>
        <v>3.41</v>
      </c>
      <c r="L36" s="78">
        <v>1</v>
      </c>
      <c r="M36" s="48">
        <f>L36*'Caratteristiche CAM'!$F$36</f>
        <v>1E-3</v>
      </c>
      <c r="N36" s="48">
        <f>1-('Caratteristiche CAM'!$C$35^2+(MINA('RInforzo CAM  min'!J36:K36))^2)/(3*J36*K36)</f>
        <v>0.87781036168132942</v>
      </c>
      <c r="O36" s="48">
        <f>(1-('Caratteristiche CAM'!$C$36/(2*MIN('Caratteristiche CAM'!$C$35,MINA('RInforzo CAM  min'!J36:K36))))^2)</f>
        <v>0.9375</v>
      </c>
      <c r="P36" s="73">
        <f>4*M36/((MAX(MIN(J36:K36),'Caratteristiche CAM'!$C$35))*'Caratteristiche CAM'!$C$36)*'Caratteristiche CAM'!$F$35</f>
        <v>3.1666666666666665E-4</v>
      </c>
      <c r="Q36" s="96">
        <f>0.5*P36*'Caratteristiche CAM'!$H$54</f>
        <v>36.190476190476183</v>
      </c>
      <c r="R36" s="96">
        <f t="shared" si="12"/>
        <v>29.782851557045102</v>
      </c>
      <c r="S36" s="96">
        <f>'Caratteristiche Materiale'!$N$4+'Caratteristiche CAM'!$Q$71*'RInforzo CAM  min'!R36</f>
        <v>639.92075129171906</v>
      </c>
      <c r="T36" s="31" t="str">
        <f>IF(S36&gt;2*'Caratteristiche Materiale'!$N$4,"error","OK")</f>
        <v>OK</v>
      </c>
      <c r="U36" s="16">
        <f t="shared" si="13"/>
        <v>1587.0034632034633</v>
      </c>
      <c r="V36" s="63" t="str">
        <f t="shared" si="14"/>
        <v>verificato</v>
      </c>
      <c r="W36" s="64">
        <f>0.0035+0.015*(R36/'Caratteristiche Materiale'!$N$4)</f>
        <v>4.2658447543240169E-3</v>
      </c>
      <c r="X36" s="16">
        <f>min!M100</f>
        <v>-183.18211143695012</v>
      </c>
      <c r="Y36" s="22">
        <f>IF(ABS(X36)&lt;('Caratteristiche Materiale'!$N$4-'Caratteristiche Materiale'!$N$4*0.4),-(((2*M36*'Caratteristiche CAM'!$F$35)/'Caratteristiche CAM'!$C$35*'Caratteristiche CAM'!$H$56*MAX(J36:K36))/(J36*K36)),0)</f>
        <v>-2.7142857142857144</v>
      </c>
      <c r="Z36" s="22">
        <f>(ABS((X36+Y36))*J36*K36+((2*'Caratteristiche CAM'!$F$35*'Caratteristiche CAM'!$F$36*'RInforzo CAM  min'!L36)/'Caratteristiche CAM'!$C$35)*MAX('RInforzo CAM  min'!J36:K36)*'Caratteristiche CAM'!$H$54)/((0.8*(0.85*'RInforzo CAM  min'!S36)*MIN('RInforzo CAM  min'!J36:K36)+((2*'Caratteristiche CAM'!$F$35*'Caratteristiche CAM'!$F$36*'RInforzo CAM  min'!L36)/'Caratteristiche CAM'!$C$35)*'Caratteristiche CAM'!$H$54))</f>
        <v>1.534748490546441</v>
      </c>
      <c r="AA36" s="96">
        <f>0.85*S36*0.8*Z36*MIN(J36:K36)*(MAX(J36:K36)/2-0.4*Z36)+((2*'Caratteristiche CAM'!$F$35*'Caratteristiche CAM'!$F$36*'RInforzo CAM  min'!L36)/'Caratteristiche CAM'!$C$35)*'Caratteristiche CAM'!$H$54*(MAX('RInforzo CAM  min'!J36:K36)-'RInforzo CAM  min'!Z36)*'RInforzo CAM  min'!Z36/2</f>
        <v>603.77588280884265</v>
      </c>
      <c r="AB36" s="74" t="str">
        <f t="shared" ref="AB36:AB67" si="16">IF(AA36&gt;=ABS((IF(A36="Y",H36,I36))), "verificato", "NON VERIFICATO")</f>
        <v>verificato</v>
      </c>
      <c r="AC36" s="6">
        <f>ABS(D36)/(0.85*'Caratteristiche Materiale'!$N$4*MAX('RInforzo CAM  min'!J36:K36))+('Caratteristiche CAM'!$F$35*'Caratteristiche CAM'!$F$36*'RInforzo CAM  min'!L36*'Caratteristiche CAM'!$H$54/('Caratteristiche CAM'!$C$35*0.85*'Caratteristiche Materiale'!$N$4*MAX('RInforzo CAM  min'!J36:K36)))</f>
        <v>0.29983522230006365</v>
      </c>
      <c r="AD36" s="96">
        <f>('Caratteristiche CAM'!$F$35*'Caratteristiche CAM'!$F$36*'RInforzo CAM  min'!L36*'Caratteristiche CAM'!$H$54/('Caratteristiche CAM'!$C$35))*MIN(J36:K36)/2+0.85*'Caratteristiche Materiale'!$N$4*MAX('RInforzo CAM  min'!J36:K36)*AC36*(MIN(J36:K36)-0.4*AC36)</f>
        <v>347.66070106543071</v>
      </c>
      <c r="AE36" s="74" t="str">
        <f t="shared" ref="AE36:AE67" si="17">IF(AD36&gt;=ABS((IF(A36="Y",I36,H36))), "verificato", "NON VERIFICATO")</f>
        <v>verificato</v>
      </c>
      <c r="AF36" s="82">
        <f t="shared" si="15"/>
        <v>2.4723742452732207</v>
      </c>
      <c r="AG36" s="22">
        <f>'Caratteristiche Materiale'!$N$5+0.4*ABS(X36)</f>
        <v>84.106177908113381</v>
      </c>
      <c r="AH36" s="22">
        <f>AF36*MIN(J36:K36)*AG36+0.6*AF36*L36*M36*'Caratteristiche CAM'!$F$35*'Caratteristiche CAM'!$H$54/'Caratteristiche CAM'!$C$36</f>
        <v>187.82789480451135</v>
      </c>
      <c r="AI36" s="85" t="str">
        <f t="shared" ref="AI36:AI67" si="18">IF(AH36&gt;=ABS((IF(A36="Y",F36,E36))), "verificato", "NON VERIFICATO")</f>
        <v>verificato</v>
      </c>
      <c r="AJ36" s="49">
        <f>MAX!W100+0.6*AF36*L36*M36*'Caratteristiche CAM'!$F$35*'Caratteristiche CAM'!$H$54/'Caratteristiche CAM'!$C$36</f>
        <v>109.14094889494092</v>
      </c>
      <c r="AK36" s="84" t="str">
        <f t="shared" ref="AK36:AK67" si="19">IF(AJ36&gt;=ABS((IF(A36="Y",F36,E36))), "verificato", "NON VERIFICATO")</f>
        <v>verificato</v>
      </c>
      <c r="AL36" s="37">
        <f t="shared" ref="AL36:AL67" si="20">AJ36/ABS((IF(A36="Y",F36,E36))) *100</f>
        <v>204.13608373161577</v>
      </c>
      <c r="AM36" s="95" t="s">
        <v>52</v>
      </c>
      <c r="AN36" s="37">
        <f t="shared" ref="AN36:AN67" si="21">AH36/ABS((IF(A36="Y",F36,E36))) *100</f>
        <v>351.3113203537867</v>
      </c>
      <c r="AO36" s="95" t="s">
        <v>52</v>
      </c>
      <c r="AP36" s="91">
        <f t="shared" ref="AP36:AP67" si="22">AD36/ABS((IF(A36="Y",I36,H36)))*100</f>
        <v>1218.1729092340402</v>
      </c>
      <c r="AQ36" s="95" t="s">
        <v>52</v>
      </c>
      <c r="AR36" s="37">
        <f t="shared" ref="AR36:AR67" si="23">AA36/ABS((IF(A36="Y",H36,I36)))*100</f>
        <v>1712.4623992245752</v>
      </c>
      <c r="AS36" s="95" t="s">
        <v>52</v>
      </c>
    </row>
    <row r="37" spans="1:45" x14ac:dyDescent="0.25">
      <c r="A37" s="5" t="str">
        <f>min!A101</f>
        <v>X</v>
      </c>
      <c r="B37" s="5" t="str">
        <f>min!B101</f>
        <v>2.39x</v>
      </c>
      <c r="C37" s="5" t="str">
        <f>min!C101</f>
        <v>SISM 2</v>
      </c>
      <c r="D37" s="49">
        <f>min!E101</f>
        <v>-492.04480000000007</v>
      </c>
      <c r="E37" s="22">
        <f>min!F101</f>
        <v>-42.698399999999999</v>
      </c>
      <c r="F37" s="22">
        <f>min!G101</f>
        <v>-68.268799999999999</v>
      </c>
      <c r="G37" s="22">
        <f>min!H101</f>
        <v>-46.492800000000003</v>
      </c>
      <c r="H37" s="22">
        <f>min!I101</f>
        <v>-51.467840000000002</v>
      </c>
      <c r="I37" s="90">
        <f>min!J101</f>
        <v>-28.344799999999999</v>
      </c>
      <c r="J37" s="96">
        <f>min!K101</f>
        <v>0.8</v>
      </c>
      <c r="K37" s="96">
        <f>min!L101</f>
        <v>3.41</v>
      </c>
      <c r="L37" s="78">
        <v>1</v>
      </c>
      <c r="M37" s="48">
        <f>L37*'Caratteristiche CAM'!$F$36</f>
        <v>1E-3</v>
      </c>
      <c r="N37" s="48">
        <f>1-('Caratteristiche CAM'!$C$35^2+(MINA('RInforzo CAM  min'!J37:K37))^2)/(3*J37*K37)</f>
        <v>0.87781036168132942</v>
      </c>
      <c r="O37" s="48">
        <f>(1-('Caratteristiche CAM'!$C$36/(2*MIN('Caratteristiche CAM'!$C$35,MINA('RInforzo CAM  min'!J37:K37))))^2)</f>
        <v>0.9375</v>
      </c>
      <c r="P37" s="73">
        <f>4*M37/((MAX(MIN(J37:K37),'Caratteristiche CAM'!$C$35))*'Caratteristiche CAM'!$C$36)*'Caratteristiche CAM'!$F$35</f>
        <v>3.1666666666666665E-4</v>
      </c>
      <c r="Q37" s="96">
        <f>0.5*P37*'Caratteristiche CAM'!$H$54</f>
        <v>36.190476190476183</v>
      </c>
      <c r="R37" s="96">
        <f t="shared" si="12"/>
        <v>29.782851557045102</v>
      </c>
      <c r="S37" s="96">
        <f>'Caratteristiche Materiale'!$N$4+'Caratteristiche CAM'!$Q$71*'RInforzo CAM  min'!R37</f>
        <v>639.92075129171906</v>
      </c>
      <c r="T37" s="31" t="str">
        <f>IF(S37&gt;2*'Caratteristiche Materiale'!$N$4,"error","OK")</f>
        <v>OK</v>
      </c>
      <c r="U37" s="16">
        <f t="shared" si="13"/>
        <v>1587.0034632034633</v>
      </c>
      <c r="V37" s="63" t="str">
        <f t="shared" si="14"/>
        <v>verificato</v>
      </c>
      <c r="W37" s="64">
        <f>0.0035+0.015*(R37/'Caratteristiche Materiale'!$N$4)</f>
        <v>4.2658447543240169E-3</v>
      </c>
      <c r="X37" s="16">
        <f>min!M101</f>
        <v>-180.36832844574781</v>
      </c>
      <c r="Y37" s="22">
        <f>IF(ABS(X37)&lt;('Caratteristiche Materiale'!$N$4-'Caratteristiche Materiale'!$N$4*0.4),-(((2*M37*'Caratteristiche CAM'!$F$35)/'Caratteristiche CAM'!$C$35*'Caratteristiche CAM'!$H$56*MAX(J37:K37))/(J37*K37)),0)</f>
        <v>-2.7142857142857144</v>
      </c>
      <c r="Z37" s="22">
        <f>(ABS((X37+Y37))*J37*K37+((2*'Caratteristiche CAM'!$F$35*'Caratteristiche CAM'!$F$36*'RInforzo CAM  min'!L37)/'Caratteristiche CAM'!$C$35)*MAX('RInforzo CAM  min'!J37:K37)*'Caratteristiche CAM'!$H$54)/((0.8*(0.85*'RInforzo CAM  min'!S37)*MIN('RInforzo CAM  min'!J37:K37)+((2*'Caratteristiche CAM'!$F$35*'Caratteristiche CAM'!$F$36*'RInforzo CAM  min'!L37)/'Caratteristiche CAM'!$C$35)*'Caratteristiche CAM'!$H$54))</f>
        <v>1.5135787538890766</v>
      </c>
      <c r="AA37" s="96">
        <f>0.85*S37*0.8*Z37*MIN(J37:K37)*(MAX(J37:K37)/2-0.4*Z37)+((2*'Caratteristiche CAM'!$F$35*'Caratteristiche CAM'!$F$36*'RInforzo CAM  min'!L37)/'Caratteristiche CAM'!$C$35)*'Caratteristiche CAM'!$H$54*(MAX('RInforzo CAM  min'!J37:K37)-'RInforzo CAM  min'!Z37)*'RInforzo CAM  min'!Z37/2</f>
        <v>600.14130494512472</v>
      </c>
      <c r="AB37" s="74" t="str">
        <f t="shared" si="16"/>
        <v>verificato</v>
      </c>
      <c r="AC37" s="6">
        <f>ABS(D37)/(0.85*'Caratteristiche Materiale'!$N$4*MAX('RInforzo CAM  min'!J37:K37))+('Caratteristiche CAM'!$F$35*'Caratteristiche CAM'!$F$36*'RInforzo CAM  min'!L37*'Caratteristiche CAM'!$H$54/('Caratteristiche CAM'!$C$35*0.85*'Caratteristiche Materiale'!$N$4*MAX('RInforzo CAM  min'!J37:K37)))</f>
        <v>0.29529533713778761</v>
      </c>
      <c r="AD37" s="96">
        <f>('Caratteristiche CAM'!$F$35*'Caratteristiche CAM'!$F$36*'RInforzo CAM  min'!L37*'Caratteristiche CAM'!$H$54/('Caratteristiche CAM'!$C$35))*MIN(J37:K37)/2+0.85*'Caratteristiche Materiale'!$N$4*MAX('RInforzo CAM  min'!J37:K37)*AC37*(MIN(J37:K37)-0.4*AC37)</f>
        <v>343.34718993512871</v>
      </c>
      <c r="AE37" s="74" t="str">
        <f t="shared" si="17"/>
        <v>verificato</v>
      </c>
      <c r="AF37" s="82">
        <f t="shared" si="15"/>
        <v>2.4617893769445383</v>
      </c>
      <c r="AG37" s="22">
        <f>'Caratteristiche Materiale'!$N$5+0.4*ABS(X37)</f>
        <v>82.980664711632471</v>
      </c>
      <c r="AH37" s="22">
        <f>AF37*MIN(J37:K37)*AG37+0.6*AF37*L37*M37*'Caratteristiche CAM'!$F$35*'Caratteristiche CAM'!$H$54/'Caratteristiche CAM'!$C$36</f>
        <v>184.80713426286152</v>
      </c>
      <c r="AI37" s="85" t="str">
        <f t="shared" si="18"/>
        <v>verificato</v>
      </c>
      <c r="AJ37" s="49">
        <f>MAX!W101+0.6*AF37*L37*M37*'Caratteristiche CAM'!$F$35*'Caratteristiche CAM'!$H$54/'Caratteristiche CAM'!$C$36</f>
        <v>109.90727396652395</v>
      </c>
      <c r="AK37" s="84" t="str">
        <f t="shared" si="19"/>
        <v>verificato</v>
      </c>
      <c r="AL37" s="37">
        <f t="shared" si="20"/>
        <v>257.40372933534729</v>
      </c>
      <c r="AM37" s="95" t="s">
        <v>52</v>
      </c>
      <c r="AN37" s="37">
        <f t="shared" si="21"/>
        <v>432.81981119400609</v>
      </c>
      <c r="AO37" s="95" t="s">
        <v>52</v>
      </c>
      <c r="AP37" s="91">
        <f t="shared" si="22"/>
        <v>667.11016031589566</v>
      </c>
      <c r="AQ37" s="95" t="s">
        <v>52</v>
      </c>
      <c r="AR37" s="37">
        <f t="shared" si="23"/>
        <v>2117.2889028856252</v>
      </c>
      <c r="AS37" s="95" t="s">
        <v>52</v>
      </c>
    </row>
    <row r="38" spans="1:45" x14ac:dyDescent="0.25">
      <c r="A38" s="5" t="str">
        <f>min!A102</f>
        <v>X</v>
      </c>
      <c r="B38" s="5" t="str">
        <f>min!B102</f>
        <v>2.39x</v>
      </c>
      <c r="C38" s="5" t="str">
        <f>min!C102</f>
        <v>SISM 3</v>
      </c>
      <c r="D38" s="49">
        <f>min!E102</f>
        <v>-499.7208</v>
      </c>
      <c r="E38" s="22">
        <f>min!F102</f>
        <v>-53.464800000000004</v>
      </c>
      <c r="F38" s="22">
        <f>min!G102</f>
        <v>-35.268000000000001</v>
      </c>
      <c r="G38" s="22">
        <f>min!H102</f>
        <v>-23.885440000000003</v>
      </c>
      <c r="H38" s="22">
        <f>min!I102</f>
        <v>-28.53952</v>
      </c>
      <c r="I38" s="90">
        <f>min!J102</f>
        <v>-35.257760000000005</v>
      </c>
      <c r="J38" s="96">
        <f>min!K102</f>
        <v>0.8</v>
      </c>
      <c r="K38" s="96">
        <f>min!L102</f>
        <v>3.41</v>
      </c>
      <c r="L38" s="78">
        <v>1</v>
      </c>
      <c r="M38" s="48">
        <f>L38*'Caratteristiche CAM'!$F$36</f>
        <v>1E-3</v>
      </c>
      <c r="N38" s="48">
        <f>1-('Caratteristiche CAM'!$C$35^2+(MINA('RInforzo CAM  min'!J38:K38))^2)/(3*J38*K38)</f>
        <v>0.87781036168132942</v>
      </c>
      <c r="O38" s="48">
        <f>(1-('Caratteristiche CAM'!$C$36/(2*MIN('Caratteristiche CAM'!$C$35,MINA('RInforzo CAM  min'!J38:K38))))^2)</f>
        <v>0.9375</v>
      </c>
      <c r="P38" s="73">
        <f>4*M38/((MAX(MIN(J38:K38),'Caratteristiche CAM'!$C$35))*'Caratteristiche CAM'!$C$36)*'Caratteristiche CAM'!$F$35</f>
        <v>3.1666666666666665E-4</v>
      </c>
      <c r="Q38" s="96">
        <f>0.5*P38*'Caratteristiche CAM'!$H$54</f>
        <v>36.190476190476183</v>
      </c>
      <c r="R38" s="96">
        <f t="shared" si="12"/>
        <v>29.782851557045102</v>
      </c>
      <c r="S38" s="96">
        <f>'Caratteristiche Materiale'!$N$4+'Caratteristiche CAM'!$Q$71*'RInforzo CAM  min'!R38</f>
        <v>639.92075129171906</v>
      </c>
      <c r="T38" s="31" t="str">
        <f>IF(S38&gt;2*'Caratteristiche Materiale'!$N$4,"error","OK")</f>
        <v>OK</v>
      </c>
      <c r="U38" s="16">
        <f t="shared" si="13"/>
        <v>1587.0034632034633</v>
      </c>
      <c r="V38" s="63" t="str">
        <f t="shared" si="14"/>
        <v>verificato</v>
      </c>
      <c r="W38" s="64">
        <f>0.0035+0.015*(R38/'Caratteristiche Materiale'!$N$4)</f>
        <v>4.2658447543240169E-3</v>
      </c>
      <c r="X38" s="16">
        <f>min!M102</f>
        <v>-183.18211143695012</v>
      </c>
      <c r="Y38" s="22">
        <f>IF(ABS(X38)&lt;('Caratteristiche Materiale'!$N$4-'Caratteristiche Materiale'!$N$4*0.4),-(((2*M38*'Caratteristiche CAM'!$F$35)/'Caratteristiche CAM'!$C$35*'Caratteristiche CAM'!$H$56*MAX(J38:K38))/(J38*K38)),0)</f>
        <v>-2.7142857142857144</v>
      </c>
      <c r="Z38" s="22">
        <f>(ABS((X38+Y38))*J38*K38+((2*'Caratteristiche CAM'!$F$35*'Caratteristiche CAM'!$F$36*'RInforzo CAM  min'!L38)/'Caratteristiche CAM'!$C$35)*MAX('RInforzo CAM  min'!J38:K38)*'Caratteristiche CAM'!$H$54)/((0.8*(0.85*'RInforzo CAM  min'!S38)*MIN('RInforzo CAM  min'!J38:K38)+((2*'Caratteristiche CAM'!$F$35*'Caratteristiche CAM'!$F$36*'RInforzo CAM  min'!L38)/'Caratteristiche CAM'!$C$35)*'Caratteristiche CAM'!$H$54))</f>
        <v>1.534748490546441</v>
      </c>
      <c r="AA38" s="96">
        <f>0.85*S38*0.8*Z38*MIN(J38:K38)*(MAX(J38:K38)/2-0.4*Z38)+((2*'Caratteristiche CAM'!$F$35*'Caratteristiche CAM'!$F$36*'RInforzo CAM  min'!L38)/'Caratteristiche CAM'!$C$35)*'Caratteristiche CAM'!$H$54*(MAX('RInforzo CAM  min'!J38:K38)-'RInforzo CAM  min'!Z38)*'RInforzo CAM  min'!Z38/2</f>
        <v>603.77588280884265</v>
      </c>
      <c r="AB38" s="74" t="str">
        <f t="shared" si="16"/>
        <v>verificato</v>
      </c>
      <c r="AC38" s="6">
        <f>ABS(D38)/(0.85*'Caratteristiche Materiale'!$N$4*MAX('RInforzo CAM  min'!J38:K38))+('Caratteristiche CAM'!$F$35*'Caratteristiche CAM'!$F$36*'RInforzo CAM  min'!L38*'Caratteristiche CAM'!$H$54/('Caratteristiche CAM'!$C$35*0.85*'Caratteristiche Materiale'!$N$4*MAX('RInforzo CAM  min'!J38:K38)))</f>
        <v>0.29983522230006365</v>
      </c>
      <c r="AD38" s="96">
        <f>('Caratteristiche CAM'!$F$35*'Caratteristiche CAM'!$F$36*'RInforzo CAM  min'!L38*'Caratteristiche CAM'!$H$54/('Caratteristiche CAM'!$C$35))*MIN(J38:K38)/2+0.85*'Caratteristiche Materiale'!$N$4*MAX('RInforzo CAM  min'!J38:K38)*AC38*(MIN(J38:K38)-0.4*AC38)</f>
        <v>347.66070106543071</v>
      </c>
      <c r="AE38" s="74" t="str">
        <f t="shared" si="17"/>
        <v>verificato</v>
      </c>
      <c r="AF38" s="82">
        <f t="shared" si="15"/>
        <v>2.4723742452732207</v>
      </c>
      <c r="AG38" s="22">
        <f>'Caratteristiche Materiale'!$N$5+0.4*ABS(X38)</f>
        <v>84.106177908113381</v>
      </c>
      <c r="AH38" s="22">
        <f>AF38*MIN(J38:K38)*AG38+0.6*AF38*L38*M38*'Caratteristiche CAM'!$F$35*'Caratteristiche CAM'!$H$54/'Caratteristiche CAM'!$C$36</f>
        <v>187.82789480451135</v>
      </c>
      <c r="AI38" s="85" t="str">
        <f t="shared" si="18"/>
        <v>verificato</v>
      </c>
      <c r="AJ38" s="49">
        <f>MAX!W102+0.6*AF38*L38*M38*'Caratteristiche CAM'!$F$35*'Caratteristiche CAM'!$H$54/'Caratteristiche CAM'!$C$36</f>
        <v>109.14094889494092</v>
      </c>
      <c r="AK38" s="84" t="str">
        <f t="shared" si="19"/>
        <v>verificato</v>
      </c>
      <c r="AL38" s="37">
        <f t="shared" si="20"/>
        <v>204.13608373161577</v>
      </c>
      <c r="AM38" s="95" t="s">
        <v>52</v>
      </c>
      <c r="AN38" s="37">
        <f t="shared" si="21"/>
        <v>351.3113203537867</v>
      </c>
      <c r="AO38" s="95" t="s">
        <v>52</v>
      </c>
      <c r="AP38" s="91">
        <f t="shared" si="22"/>
        <v>1218.1729092340402</v>
      </c>
      <c r="AQ38" s="95" t="s">
        <v>52</v>
      </c>
      <c r="AR38" s="37">
        <f t="shared" si="23"/>
        <v>1712.4623992245752</v>
      </c>
      <c r="AS38" s="95" t="s">
        <v>52</v>
      </c>
    </row>
    <row r="39" spans="1:45" x14ac:dyDescent="0.25">
      <c r="A39" s="5" t="str">
        <f>min!A103</f>
        <v>X</v>
      </c>
      <c r="B39" s="5" t="str">
        <f>min!B103</f>
        <v>2.39x</v>
      </c>
      <c r="C39" s="5" t="str">
        <f>min!C103</f>
        <v>SISM 4</v>
      </c>
      <c r="D39" s="49">
        <f>min!E103</f>
        <v>-499.7208</v>
      </c>
      <c r="E39" s="22">
        <f>min!F103</f>
        <v>-53.464800000000004</v>
      </c>
      <c r="F39" s="22">
        <f>min!G103</f>
        <v>-35.268000000000001</v>
      </c>
      <c r="G39" s="22">
        <f>min!H103</f>
        <v>-23.885440000000003</v>
      </c>
      <c r="H39" s="22">
        <f>min!I103</f>
        <v>-28.53952</v>
      </c>
      <c r="I39" s="90">
        <f>min!J103</f>
        <v>-35.257760000000005</v>
      </c>
      <c r="J39" s="96">
        <f>min!K103</f>
        <v>0.8</v>
      </c>
      <c r="K39" s="96">
        <f>min!L103</f>
        <v>3.41</v>
      </c>
      <c r="L39" s="78">
        <v>1</v>
      </c>
      <c r="M39" s="48">
        <f>L39*'Caratteristiche CAM'!$F$36</f>
        <v>1E-3</v>
      </c>
      <c r="N39" s="48">
        <f>1-('Caratteristiche CAM'!$C$35^2+(MINA('RInforzo CAM  min'!J39:K39))^2)/(3*J39*K39)</f>
        <v>0.87781036168132942</v>
      </c>
      <c r="O39" s="48">
        <f>(1-('Caratteristiche CAM'!$C$36/(2*MIN('Caratteristiche CAM'!$C$35,MINA('RInforzo CAM  min'!J39:K39))))^2)</f>
        <v>0.9375</v>
      </c>
      <c r="P39" s="73">
        <f>4*M39/((MAX(MIN(J39:K39),'Caratteristiche CAM'!$C$35))*'Caratteristiche CAM'!$C$36)*'Caratteristiche CAM'!$F$35</f>
        <v>3.1666666666666665E-4</v>
      </c>
      <c r="Q39" s="96">
        <f>0.5*P39*'Caratteristiche CAM'!$H$54</f>
        <v>36.190476190476183</v>
      </c>
      <c r="R39" s="96">
        <f t="shared" si="12"/>
        <v>29.782851557045102</v>
      </c>
      <c r="S39" s="96">
        <f>'Caratteristiche Materiale'!$N$4+'Caratteristiche CAM'!$Q$71*'RInforzo CAM  min'!R39</f>
        <v>639.92075129171906</v>
      </c>
      <c r="T39" s="31" t="str">
        <f>IF(S39&gt;2*'Caratteristiche Materiale'!$N$4,"error","OK")</f>
        <v>OK</v>
      </c>
      <c r="U39" s="16">
        <f t="shared" si="13"/>
        <v>1587.0034632034633</v>
      </c>
      <c r="V39" s="63" t="str">
        <f t="shared" si="14"/>
        <v>verificato</v>
      </c>
      <c r="W39" s="64">
        <f>0.0035+0.015*(R39/'Caratteristiche Materiale'!$N$4)</f>
        <v>4.2658447543240169E-3</v>
      </c>
      <c r="X39" s="16">
        <f>min!M103</f>
        <v>-183.18211143695012</v>
      </c>
      <c r="Y39" s="22">
        <f>IF(ABS(X39)&lt;('Caratteristiche Materiale'!$N$4-'Caratteristiche Materiale'!$N$4*0.4),-(((2*M39*'Caratteristiche CAM'!$F$35)/'Caratteristiche CAM'!$C$35*'Caratteristiche CAM'!$H$56*MAX(J39:K39))/(J39*K39)),0)</f>
        <v>-2.7142857142857144</v>
      </c>
      <c r="Z39" s="22">
        <f>(ABS((X39+Y39))*J39*K39+((2*'Caratteristiche CAM'!$F$35*'Caratteristiche CAM'!$F$36*'RInforzo CAM  min'!L39)/'Caratteristiche CAM'!$C$35)*MAX('RInforzo CAM  min'!J39:K39)*'Caratteristiche CAM'!$H$54)/((0.8*(0.85*'RInforzo CAM  min'!S39)*MIN('RInforzo CAM  min'!J39:K39)+((2*'Caratteristiche CAM'!$F$35*'Caratteristiche CAM'!$F$36*'RInforzo CAM  min'!L39)/'Caratteristiche CAM'!$C$35)*'Caratteristiche CAM'!$H$54))</f>
        <v>1.534748490546441</v>
      </c>
      <c r="AA39" s="96">
        <f>0.85*S39*0.8*Z39*MIN(J39:K39)*(MAX(J39:K39)/2-0.4*Z39)+((2*'Caratteristiche CAM'!$F$35*'Caratteristiche CAM'!$F$36*'RInforzo CAM  min'!L39)/'Caratteristiche CAM'!$C$35)*'Caratteristiche CAM'!$H$54*(MAX('RInforzo CAM  min'!J39:K39)-'RInforzo CAM  min'!Z39)*'RInforzo CAM  min'!Z39/2</f>
        <v>603.77588280884265</v>
      </c>
      <c r="AB39" s="74" t="str">
        <f t="shared" si="16"/>
        <v>verificato</v>
      </c>
      <c r="AC39" s="6">
        <f>ABS(D39)/(0.85*'Caratteristiche Materiale'!$N$4*MAX('RInforzo CAM  min'!J39:K39))+('Caratteristiche CAM'!$F$35*'Caratteristiche CAM'!$F$36*'RInforzo CAM  min'!L39*'Caratteristiche CAM'!$H$54/('Caratteristiche CAM'!$C$35*0.85*'Caratteristiche Materiale'!$N$4*MAX('RInforzo CAM  min'!J39:K39)))</f>
        <v>0.29983522230006365</v>
      </c>
      <c r="AD39" s="96">
        <f>('Caratteristiche CAM'!$F$35*'Caratteristiche CAM'!$F$36*'RInforzo CAM  min'!L39*'Caratteristiche CAM'!$H$54/('Caratteristiche CAM'!$C$35))*MIN(J39:K39)/2+0.85*'Caratteristiche Materiale'!$N$4*MAX('RInforzo CAM  min'!J39:K39)*AC39*(MIN(J39:K39)-0.4*AC39)</f>
        <v>347.66070106543071</v>
      </c>
      <c r="AE39" s="74" t="str">
        <f t="shared" si="17"/>
        <v>verificato</v>
      </c>
      <c r="AF39" s="82">
        <f t="shared" si="15"/>
        <v>2.4723742452732207</v>
      </c>
      <c r="AG39" s="22">
        <f>'Caratteristiche Materiale'!$N$5+0.4*ABS(X39)</f>
        <v>84.106177908113381</v>
      </c>
      <c r="AH39" s="22">
        <f>AF39*MIN(J39:K39)*AG39+0.6*AF39*L39*M39*'Caratteristiche CAM'!$F$35*'Caratteristiche CAM'!$H$54/'Caratteristiche CAM'!$C$36</f>
        <v>187.82789480451135</v>
      </c>
      <c r="AI39" s="85" t="str">
        <f t="shared" si="18"/>
        <v>verificato</v>
      </c>
      <c r="AJ39" s="49">
        <f>MAX!W103+0.6*AF39*L39*M39*'Caratteristiche CAM'!$F$35*'Caratteristiche CAM'!$H$54/'Caratteristiche CAM'!$C$36</f>
        <v>109.14094889494092</v>
      </c>
      <c r="AK39" s="84" t="str">
        <f t="shared" si="19"/>
        <v>verificato</v>
      </c>
      <c r="AL39" s="37">
        <f t="shared" si="20"/>
        <v>204.13608373161577</v>
      </c>
      <c r="AM39" s="95" t="s">
        <v>52</v>
      </c>
      <c r="AN39" s="37">
        <f t="shared" si="21"/>
        <v>351.3113203537867</v>
      </c>
      <c r="AO39" s="95" t="s">
        <v>52</v>
      </c>
      <c r="AP39" s="91">
        <f t="shared" si="22"/>
        <v>1218.1729092340402</v>
      </c>
      <c r="AQ39" s="95" t="s">
        <v>52</v>
      </c>
      <c r="AR39" s="37">
        <f t="shared" si="23"/>
        <v>1712.4623992245752</v>
      </c>
      <c r="AS39" s="95" t="s">
        <v>52</v>
      </c>
    </row>
    <row r="40" spans="1:45" x14ac:dyDescent="0.25">
      <c r="A40" s="5" t="str">
        <f>min!A104</f>
        <v>X</v>
      </c>
      <c r="B40" s="5" t="str">
        <f>min!B104</f>
        <v>2.39x</v>
      </c>
      <c r="C40" s="5" t="str">
        <f>min!C104</f>
        <v>SISM 5</v>
      </c>
      <c r="D40" s="49">
        <f>min!E104</f>
        <v>-499.7208</v>
      </c>
      <c r="E40" s="22">
        <f>min!F104</f>
        <v>-53.464800000000004</v>
      </c>
      <c r="F40" s="22">
        <f>min!G104</f>
        <v>-35.268000000000001</v>
      </c>
      <c r="G40" s="22">
        <f>min!H104</f>
        <v>-23.885440000000003</v>
      </c>
      <c r="H40" s="22">
        <f>min!I104</f>
        <v>-28.53952</v>
      </c>
      <c r="I40" s="90">
        <f>min!J104</f>
        <v>-35.257760000000005</v>
      </c>
      <c r="J40" s="96">
        <f>min!K104</f>
        <v>0.8</v>
      </c>
      <c r="K40" s="96">
        <f>min!L104</f>
        <v>3.41</v>
      </c>
      <c r="L40" s="78">
        <v>1</v>
      </c>
      <c r="M40" s="48">
        <f>L40*'Caratteristiche CAM'!$F$36</f>
        <v>1E-3</v>
      </c>
      <c r="N40" s="48">
        <f>1-('Caratteristiche CAM'!$C$35^2+(MINA('RInforzo CAM  min'!J40:K40))^2)/(3*J40*K40)</f>
        <v>0.87781036168132942</v>
      </c>
      <c r="O40" s="48">
        <f>(1-('Caratteristiche CAM'!$C$36/(2*MIN('Caratteristiche CAM'!$C$35,MINA('RInforzo CAM  min'!J40:K40))))^2)</f>
        <v>0.9375</v>
      </c>
      <c r="P40" s="73">
        <f>4*M40/((MAX(MIN(J40:K40),'Caratteristiche CAM'!$C$35))*'Caratteristiche CAM'!$C$36)*'Caratteristiche CAM'!$F$35</f>
        <v>3.1666666666666665E-4</v>
      </c>
      <c r="Q40" s="96">
        <f>0.5*P40*'Caratteristiche CAM'!$H$54</f>
        <v>36.190476190476183</v>
      </c>
      <c r="R40" s="96">
        <f t="shared" si="12"/>
        <v>29.782851557045102</v>
      </c>
      <c r="S40" s="96">
        <f>'Caratteristiche Materiale'!$N$4+'Caratteristiche CAM'!$Q$71*'RInforzo CAM  min'!R40</f>
        <v>639.92075129171906</v>
      </c>
      <c r="T40" s="31" t="str">
        <f>IF(S40&gt;2*'Caratteristiche Materiale'!$N$4,"error","OK")</f>
        <v>OK</v>
      </c>
      <c r="U40" s="16">
        <f t="shared" si="13"/>
        <v>1587.0034632034633</v>
      </c>
      <c r="V40" s="63" t="str">
        <f t="shared" si="14"/>
        <v>verificato</v>
      </c>
      <c r="W40" s="64">
        <f>0.0035+0.015*(R40/'Caratteristiche Materiale'!$N$4)</f>
        <v>4.2658447543240169E-3</v>
      </c>
      <c r="X40" s="16">
        <f>min!M104</f>
        <v>-183.18211143695012</v>
      </c>
      <c r="Y40" s="22">
        <f>IF(ABS(X40)&lt;('Caratteristiche Materiale'!$N$4-'Caratteristiche Materiale'!$N$4*0.4),-(((2*M40*'Caratteristiche CAM'!$F$35)/'Caratteristiche CAM'!$C$35*'Caratteristiche CAM'!$H$56*MAX(J40:K40))/(J40*K40)),0)</f>
        <v>-2.7142857142857144</v>
      </c>
      <c r="Z40" s="22">
        <f>(ABS((X40+Y40))*J40*K40+((2*'Caratteristiche CAM'!$F$35*'Caratteristiche CAM'!$F$36*'RInforzo CAM  min'!L40)/'Caratteristiche CAM'!$C$35)*MAX('RInforzo CAM  min'!J40:K40)*'Caratteristiche CAM'!$H$54)/((0.8*(0.85*'RInforzo CAM  min'!S40)*MIN('RInforzo CAM  min'!J40:K40)+((2*'Caratteristiche CAM'!$F$35*'Caratteristiche CAM'!$F$36*'RInforzo CAM  min'!L40)/'Caratteristiche CAM'!$C$35)*'Caratteristiche CAM'!$H$54))</f>
        <v>1.534748490546441</v>
      </c>
      <c r="AA40" s="96">
        <f>0.85*S40*0.8*Z40*MIN(J40:K40)*(MAX(J40:K40)/2-0.4*Z40)+((2*'Caratteristiche CAM'!$F$35*'Caratteristiche CAM'!$F$36*'RInforzo CAM  min'!L40)/'Caratteristiche CAM'!$C$35)*'Caratteristiche CAM'!$H$54*(MAX('RInforzo CAM  min'!J40:K40)-'RInforzo CAM  min'!Z40)*'RInforzo CAM  min'!Z40/2</f>
        <v>603.77588280884265</v>
      </c>
      <c r="AB40" s="74" t="str">
        <f t="shared" si="16"/>
        <v>verificato</v>
      </c>
      <c r="AC40" s="6">
        <f>ABS(D40)/(0.85*'Caratteristiche Materiale'!$N$4*MAX('RInforzo CAM  min'!J40:K40))+('Caratteristiche CAM'!$F$35*'Caratteristiche CAM'!$F$36*'RInforzo CAM  min'!L40*'Caratteristiche CAM'!$H$54/('Caratteristiche CAM'!$C$35*0.85*'Caratteristiche Materiale'!$N$4*MAX('RInforzo CAM  min'!J40:K40)))</f>
        <v>0.29983522230006365</v>
      </c>
      <c r="AD40" s="96">
        <f>('Caratteristiche CAM'!$F$35*'Caratteristiche CAM'!$F$36*'RInforzo CAM  min'!L40*'Caratteristiche CAM'!$H$54/('Caratteristiche CAM'!$C$35))*MIN(J40:K40)/2+0.85*'Caratteristiche Materiale'!$N$4*MAX('RInforzo CAM  min'!J40:K40)*AC40*(MIN(J40:K40)-0.4*AC40)</f>
        <v>347.66070106543071</v>
      </c>
      <c r="AE40" s="74" t="str">
        <f t="shared" si="17"/>
        <v>verificato</v>
      </c>
      <c r="AF40" s="82">
        <f t="shared" si="15"/>
        <v>2.4723742452732207</v>
      </c>
      <c r="AG40" s="22">
        <f>'Caratteristiche Materiale'!$N$5+0.4*ABS(X40)</f>
        <v>84.106177908113381</v>
      </c>
      <c r="AH40" s="22">
        <f>AF40*MIN(J40:K40)*AG40+0.6*AF40*L40*M40*'Caratteristiche CAM'!$F$35*'Caratteristiche CAM'!$H$54/'Caratteristiche CAM'!$C$36</f>
        <v>187.82789480451135</v>
      </c>
      <c r="AI40" s="85" t="str">
        <f t="shared" si="18"/>
        <v>verificato</v>
      </c>
      <c r="AJ40" s="49">
        <f>MAX!W104+0.6*AF40*L40*M40*'Caratteristiche CAM'!$F$35*'Caratteristiche CAM'!$H$54/'Caratteristiche CAM'!$C$36</f>
        <v>109.14094889494092</v>
      </c>
      <c r="AK40" s="84" t="str">
        <f t="shared" si="19"/>
        <v>verificato</v>
      </c>
      <c r="AL40" s="37">
        <f t="shared" si="20"/>
        <v>204.13608373161577</v>
      </c>
      <c r="AM40" s="95" t="s">
        <v>52</v>
      </c>
      <c r="AN40" s="37">
        <f t="shared" si="21"/>
        <v>351.3113203537867</v>
      </c>
      <c r="AO40" s="95" t="s">
        <v>52</v>
      </c>
      <c r="AP40" s="91">
        <f t="shared" si="22"/>
        <v>1218.1729092340402</v>
      </c>
      <c r="AQ40" s="95" t="s">
        <v>52</v>
      </c>
      <c r="AR40" s="37">
        <f t="shared" si="23"/>
        <v>1712.4623992245752</v>
      </c>
      <c r="AS40" s="95" t="s">
        <v>52</v>
      </c>
    </row>
    <row r="41" spans="1:45" x14ac:dyDescent="0.25">
      <c r="A41" s="5" t="str">
        <f>min!A105</f>
        <v>X</v>
      </c>
      <c r="B41" s="5" t="str">
        <f>min!B105</f>
        <v>2.39x</v>
      </c>
      <c r="C41" s="5" t="str">
        <f>min!C105</f>
        <v>SISM 6</v>
      </c>
      <c r="D41" s="49">
        <f>min!E105</f>
        <v>-492.04480000000007</v>
      </c>
      <c r="E41" s="22">
        <f>min!F105</f>
        <v>-42.698399999999999</v>
      </c>
      <c r="F41" s="22">
        <f>min!G105</f>
        <v>-68.268799999999999</v>
      </c>
      <c r="G41" s="22">
        <f>min!H105</f>
        <v>-46.492800000000003</v>
      </c>
      <c r="H41" s="22">
        <f>min!I105</f>
        <v>-51.467840000000002</v>
      </c>
      <c r="I41" s="90">
        <f>min!J105</f>
        <v>-28.344799999999999</v>
      </c>
      <c r="J41" s="96">
        <f>min!K105</f>
        <v>0.8</v>
      </c>
      <c r="K41" s="96">
        <f>min!L105</f>
        <v>3.41</v>
      </c>
      <c r="L41" s="78">
        <v>1</v>
      </c>
      <c r="M41" s="48">
        <f>L41*'Caratteristiche CAM'!$F$36</f>
        <v>1E-3</v>
      </c>
      <c r="N41" s="48">
        <f>1-('Caratteristiche CAM'!$C$35^2+(MINA('RInforzo CAM  min'!J41:K41))^2)/(3*J41*K41)</f>
        <v>0.87781036168132942</v>
      </c>
      <c r="O41" s="48">
        <f>(1-('Caratteristiche CAM'!$C$36/(2*MIN('Caratteristiche CAM'!$C$35,MINA('RInforzo CAM  min'!J41:K41))))^2)</f>
        <v>0.9375</v>
      </c>
      <c r="P41" s="73">
        <f>4*M41/((MAX(MIN(J41:K41),'Caratteristiche CAM'!$C$35))*'Caratteristiche CAM'!$C$36)*'Caratteristiche CAM'!$F$35</f>
        <v>3.1666666666666665E-4</v>
      </c>
      <c r="Q41" s="96">
        <f>0.5*P41*'Caratteristiche CAM'!$H$54</f>
        <v>36.190476190476183</v>
      </c>
      <c r="R41" s="96">
        <f t="shared" si="12"/>
        <v>29.782851557045102</v>
      </c>
      <c r="S41" s="96">
        <f>'Caratteristiche Materiale'!$N$4+'Caratteristiche CAM'!$Q$71*'RInforzo CAM  min'!R41</f>
        <v>639.92075129171906</v>
      </c>
      <c r="T41" s="31" t="str">
        <f>IF(S41&gt;2*'Caratteristiche Materiale'!$N$4,"error","OK")</f>
        <v>OK</v>
      </c>
      <c r="U41" s="16">
        <f t="shared" si="13"/>
        <v>1587.0034632034633</v>
      </c>
      <c r="V41" s="63" t="str">
        <f t="shared" si="14"/>
        <v>verificato</v>
      </c>
      <c r="W41" s="64">
        <f>0.0035+0.015*(R41/'Caratteristiche Materiale'!$N$4)</f>
        <v>4.2658447543240169E-3</v>
      </c>
      <c r="X41" s="16">
        <f>min!M105</f>
        <v>-180.36832844574781</v>
      </c>
      <c r="Y41" s="22">
        <f>IF(ABS(X41)&lt;('Caratteristiche Materiale'!$N$4-'Caratteristiche Materiale'!$N$4*0.4),-(((2*M41*'Caratteristiche CAM'!$F$35)/'Caratteristiche CAM'!$C$35*'Caratteristiche CAM'!$H$56*MAX(J41:K41))/(J41*K41)),0)</f>
        <v>-2.7142857142857144</v>
      </c>
      <c r="Z41" s="22">
        <f>(ABS((X41+Y41))*J41*K41+((2*'Caratteristiche CAM'!$F$35*'Caratteristiche CAM'!$F$36*'RInforzo CAM  min'!L41)/'Caratteristiche CAM'!$C$35)*MAX('RInforzo CAM  min'!J41:K41)*'Caratteristiche CAM'!$H$54)/((0.8*(0.85*'RInforzo CAM  min'!S41)*MIN('RInforzo CAM  min'!J41:K41)+((2*'Caratteristiche CAM'!$F$35*'Caratteristiche CAM'!$F$36*'RInforzo CAM  min'!L41)/'Caratteristiche CAM'!$C$35)*'Caratteristiche CAM'!$H$54))</f>
        <v>1.5135787538890766</v>
      </c>
      <c r="AA41" s="96">
        <f>0.85*S41*0.8*Z41*MIN(J41:K41)*(MAX(J41:K41)/2-0.4*Z41)+((2*'Caratteristiche CAM'!$F$35*'Caratteristiche CAM'!$F$36*'RInforzo CAM  min'!L41)/'Caratteristiche CAM'!$C$35)*'Caratteristiche CAM'!$H$54*(MAX('RInforzo CAM  min'!J41:K41)-'RInforzo CAM  min'!Z41)*'RInforzo CAM  min'!Z41/2</f>
        <v>600.14130494512472</v>
      </c>
      <c r="AB41" s="74" t="str">
        <f t="shared" si="16"/>
        <v>verificato</v>
      </c>
      <c r="AC41" s="6">
        <f>ABS(D41)/(0.85*'Caratteristiche Materiale'!$N$4*MAX('RInforzo CAM  min'!J41:K41))+('Caratteristiche CAM'!$F$35*'Caratteristiche CAM'!$F$36*'RInforzo CAM  min'!L41*'Caratteristiche CAM'!$H$54/('Caratteristiche CAM'!$C$35*0.85*'Caratteristiche Materiale'!$N$4*MAX('RInforzo CAM  min'!J41:K41)))</f>
        <v>0.29529533713778761</v>
      </c>
      <c r="AD41" s="96">
        <f>('Caratteristiche CAM'!$F$35*'Caratteristiche CAM'!$F$36*'RInforzo CAM  min'!L41*'Caratteristiche CAM'!$H$54/('Caratteristiche CAM'!$C$35))*MIN(J41:K41)/2+0.85*'Caratteristiche Materiale'!$N$4*MAX('RInforzo CAM  min'!J41:K41)*AC41*(MIN(J41:K41)-0.4*AC41)</f>
        <v>343.34718993512871</v>
      </c>
      <c r="AE41" s="74" t="str">
        <f t="shared" si="17"/>
        <v>verificato</v>
      </c>
      <c r="AF41" s="82">
        <f t="shared" si="15"/>
        <v>2.4617893769445383</v>
      </c>
      <c r="AG41" s="22">
        <f>'Caratteristiche Materiale'!$N$5+0.4*ABS(X41)</f>
        <v>82.980664711632471</v>
      </c>
      <c r="AH41" s="22">
        <f>AF41*MIN(J41:K41)*AG41+0.6*AF41*L41*M41*'Caratteristiche CAM'!$F$35*'Caratteristiche CAM'!$H$54/'Caratteristiche CAM'!$C$36</f>
        <v>184.80713426286152</v>
      </c>
      <c r="AI41" s="85" t="str">
        <f t="shared" si="18"/>
        <v>verificato</v>
      </c>
      <c r="AJ41" s="49">
        <f>MAX!W105+0.6*AF41*L41*M41*'Caratteristiche CAM'!$F$35*'Caratteristiche CAM'!$H$54/'Caratteristiche CAM'!$C$36</f>
        <v>109.90727396652395</v>
      </c>
      <c r="AK41" s="84" t="str">
        <f t="shared" si="19"/>
        <v>verificato</v>
      </c>
      <c r="AL41" s="37">
        <f t="shared" si="20"/>
        <v>257.40372933534729</v>
      </c>
      <c r="AM41" s="95" t="s">
        <v>52</v>
      </c>
      <c r="AN41" s="37">
        <f t="shared" si="21"/>
        <v>432.81981119400609</v>
      </c>
      <c r="AO41" s="95" t="s">
        <v>52</v>
      </c>
      <c r="AP41" s="91">
        <f t="shared" si="22"/>
        <v>667.11016031589566</v>
      </c>
      <c r="AQ41" s="95" t="s">
        <v>52</v>
      </c>
      <c r="AR41" s="37">
        <f t="shared" si="23"/>
        <v>2117.2889028856252</v>
      </c>
      <c r="AS41" s="95" t="s">
        <v>52</v>
      </c>
    </row>
    <row r="42" spans="1:45" x14ac:dyDescent="0.25">
      <c r="A42" s="5" t="str">
        <f>min!A106</f>
        <v>X</v>
      </c>
      <c r="B42" s="5" t="str">
        <f>min!B106</f>
        <v>2.39x</v>
      </c>
      <c r="C42" s="5" t="str">
        <f>min!C106</f>
        <v>SISM 7</v>
      </c>
      <c r="D42" s="49">
        <f>min!E106</f>
        <v>-492.04480000000007</v>
      </c>
      <c r="E42" s="22">
        <f>min!F106</f>
        <v>-42.698399999999999</v>
      </c>
      <c r="F42" s="22">
        <f>min!G106</f>
        <v>-68.268799999999999</v>
      </c>
      <c r="G42" s="22">
        <f>min!H106</f>
        <v>-46.492800000000003</v>
      </c>
      <c r="H42" s="22">
        <f>min!I106</f>
        <v>-51.467840000000002</v>
      </c>
      <c r="I42" s="90">
        <f>min!J106</f>
        <v>-28.344799999999999</v>
      </c>
      <c r="J42" s="96">
        <f>min!K106</f>
        <v>0.8</v>
      </c>
      <c r="K42" s="96">
        <f>min!L106</f>
        <v>3.41</v>
      </c>
      <c r="L42" s="78">
        <v>1</v>
      </c>
      <c r="M42" s="48">
        <f>L42*'Caratteristiche CAM'!$F$36</f>
        <v>1E-3</v>
      </c>
      <c r="N42" s="48">
        <f>1-('Caratteristiche CAM'!$C$35^2+(MINA('RInforzo CAM  min'!J42:K42))^2)/(3*J42*K42)</f>
        <v>0.87781036168132942</v>
      </c>
      <c r="O42" s="48">
        <f>(1-('Caratteristiche CAM'!$C$36/(2*MIN('Caratteristiche CAM'!$C$35,MINA('RInforzo CAM  min'!J42:K42))))^2)</f>
        <v>0.9375</v>
      </c>
      <c r="P42" s="73">
        <f>4*M42/((MAX(MIN(J42:K42),'Caratteristiche CAM'!$C$35))*'Caratteristiche CAM'!$C$36)*'Caratteristiche CAM'!$F$35</f>
        <v>3.1666666666666665E-4</v>
      </c>
      <c r="Q42" s="96">
        <f>0.5*P42*'Caratteristiche CAM'!$H$54</f>
        <v>36.190476190476183</v>
      </c>
      <c r="R42" s="96">
        <f t="shared" si="12"/>
        <v>29.782851557045102</v>
      </c>
      <c r="S42" s="96">
        <f>'Caratteristiche Materiale'!$N$4+'Caratteristiche CAM'!$Q$71*'RInforzo CAM  min'!R42</f>
        <v>639.92075129171906</v>
      </c>
      <c r="T42" s="31" t="str">
        <f>IF(S42&gt;2*'Caratteristiche Materiale'!$N$4,"error","OK")</f>
        <v>OK</v>
      </c>
      <c r="U42" s="16">
        <f t="shared" si="13"/>
        <v>1587.0034632034633</v>
      </c>
      <c r="V42" s="63" t="str">
        <f t="shared" si="14"/>
        <v>verificato</v>
      </c>
      <c r="W42" s="64">
        <f>0.0035+0.015*(R42/'Caratteristiche Materiale'!$N$4)</f>
        <v>4.2658447543240169E-3</v>
      </c>
      <c r="X42" s="16">
        <f>min!M106</f>
        <v>-180.36832844574781</v>
      </c>
      <c r="Y42" s="22">
        <f>IF(ABS(X42)&lt;('Caratteristiche Materiale'!$N$4-'Caratteristiche Materiale'!$N$4*0.4),-(((2*M42*'Caratteristiche CAM'!$F$35)/'Caratteristiche CAM'!$C$35*'Caratteristiche CAM'!$H$56*MAX(J42:K42))/(J42*K42)),0)</f>
        <v>-2.7142857142857144</v>
      </c>
      <c r="Z42" s="22">
        <f>(ABS((X42+Y42))*J42*K42+((2*'Caratteristiche CAM'!$F$35*'Caratteristiche CAM'!$F$36*'RInforzo CAM  min'!L42)/'Caratteristiche CAM'!$C$35)*MAX('RInforzo CAM  min'!J42:K42)*'Caratteristiche CAM'!$H$54)/((0.8*(0.85*'RInforzo CAM  min'!S42)*MIN('RInforzo CAM  min'!J42:K42)+((2*'Caratteristiche CAM'!$F$35*'Caratteristiche CAM'!$F$36*'RInforzo CAM  min'!L42)/'Caratteristiche CAM'!$C$35)*'Caratteristiche CAM'!$H$54))</f>
        <v>1.5135787538890766</v>
      </c>
      <c r="AA42" s="96">
        <f>0.85*S42*0.8*Z42*MIN(J42:K42)*(MAX(J42:K42)/2-0.4*Z42)+((2*'Caratteristiche CAM'!$F$35*'Caratteristiche CAM'!$F$36*'RInforzo CAM  min'!L42)/'Caratteristiche CAM'!$C$35)*'Caratteristiche CAM'!$H$54*(MAX('RInforzo CAM  min'!J42:K42)-'RInforzo CAM  min'!Z42)*'RInforzo CAM  min'!Z42/2</f>
        <v>600.14130494512472</v>
      </c>
      <c r="AB42" s="74" t="str">
        <f t="shared" si="16"/>
        <v>verificato</v>
      </c>
      <c r="AC42" s="6">
        <f>ABS(D42)/(0.85*'Caratteristiche Materiale'!$N$4*MAX('RInforzo CAM  min'!J42:K42))+('Caratteristiche CAM'!$F$35*'Caratteristiche CAM'!$F$36*'RInforzo CAM  min'!L42*'Caratteristiche CAM'!$H$54/('Caratteristiche CAM'!$C$35*0.85*'Caratteristiche Materiale'!$N$4*MAX('RInforzo CAM  min'!J42:K42)))</f>
        <v>0.29529533713778761</v>
      </c>
      <c r="AD42" s="96">
        <f>('Caratteristiche CAM'!$F$35*'Caratteristiche CAM'!$F$36*'RInforzo CAM  min'!L42*'Caratteristiche CAM'!$H$54/('Caratteristiche CAM'!$C$35))*MIN(J42:K42)/2+0.85*'Caratteristiche Materiale'!$N$4*MAX('RInforzo CAM  min'!J42:K42)*AC42*(MIN(J42:K42)-0.4*AC42)</f>
        <v>343.34718993512871</v>
      </c>
      <c r="AE42" s="74" t="str">
        <f t="shared" si="17"/>
        <v>verificato</v>
      </c>
      <c r="AF42" s="82">
        <f t="shared" si="15"/>
        <v>2.4617893769445383</v>
      </c>
      <c r="AG42" s="22">
        <f>'Caratteristiche Materiale'!$N$5+0.4*ABS(X42)</f>
        <v>82.980664711632471</v>
      </c>
      <c r="AH42" s="22">
        <f>AF42*MIN(J42:K42)*AG42+0.6*AF42*L42*M42*'Caratteristiche CAM'!$F$35*'Caratteristiche CAM'!$H$54/'Caratteristiche CAM'!$C$36</f>
        <v>184.80713426286152</v>
      </c>
      <c r="AI42" s="85" t="str">
        <f t="shared" si="18"/>
        <v>verificato</v>
      </c>
      <c r="AJ42" s="49">
        <f>MAX!W106+0.6*AF42*L42*M42*'Caratteristiche CAM'!$F$35*'Caratteristiche CAM'!$H$54/'Caratteristiche CAM'!$C$36</f>
        <v>109.90727396652395</v>
      </c>
      <c r="AK42" s="84" t="str">
        <f t="shared" si="19"/>
        <v>verificato</v>
      </c>
      <c r="AL42" s="37">
        <f t="shared" si="20"/>
        <v>257.40372933534729</v>
      </c>
      <c r="AM42" s="95" t="s">
        <v>52</v>
      </c>
      <c r="AN42" s="37">
        <f t="shared" si="21"/>
        <v>432.81981119400609</v>
      </c>
      <c r="AO42" s="95" t="s">
        <v>52</v>
      </c>
      <c r="AP42" s="91">
        <f t="shared" si="22"/>
        <v>667.11016031589566</v>
      </c>
      <c r="AQ42" s="95" t="s">
        <v>52</v>
      </c>
      <c r="AR42" s="37">
        <f t="shared" si="23"/>
        <v>2117.2889028856252</v>
      </c>
      <c r="AS42" s="95" t="s">
        <v>52</v>
      </c>
    </row>
    <row r="43" spans="1:45" x14ac:dyDescent="0.25">
      <c r="A43" s="5" t="str">
        <f>min!A107</f>
        <v>X</v>
      </c>
      <c r="B43" s="5" t="str">
        <f>min!B107</f>
        <v>2.39x</v>
      </c>
      <c r="C43" s="5" t="str">
        <f>min!C107</f>
        <v>SISM 8</v>
      </c>
      <c r="D43" s="49">
        <f>min!E107</f>
        <v>-492.04480000000007</v>
      </c>
      <c r="E43" s="22">
        <f>min!F107</f>
        <v>-42.698399999999999</v>
      </c>
      <c r="F43" s="22">
        <f>min!G107</f>
        <v>-68.268799999999999</v>
      </c>
      <c r="G43" s="22">
        <f>min!H107</f>
        <v>-46.492800000000003</v>
      </c>
      <c r="H43" s="22">
        <f>min!I107</f>
        <v>-51.467840000000002</v>
      </c>
      <c r="I43" s="90">
        <f>min!J107</f>
        <v>-28.344799999999999</v>
      </c>
      <c r="J43" s="96">
        <f>min!K107</f>
        <v>0.8</v>
      </c>
      <c r="K43" s="96">
        <f>min!L107</f>
        <v>3.41</v>
      </c>
      <c r="L43" s="78">
        <v>1</v>
      </c>
      <c r="M43" s="48">
        <f>L43*'Caratteristiche CAM'!$F$36</f>
        <v>1E-3</v>
      </c>
      <c r="N43" s="48">
        <f>1-('Caratteristiche CAM'!$C$35^2+(MINA('RInforzo CAM  min'!J43:K43))^2)/(3*J43*K43)</f>
        <v>0.87781036168132942</v>
      </c>
      <c r="O43" s="48">
        <f>(1-('Caratteristiche CAM'!$C$36/(2*MIN('Caratteristiche CAM'!$C$35,MINA('RInforzo CAM  min'!J43:K43))))^2)</f>
        <v>0.9375</v>
      </c>
      <c r="P43" s="73">
        <f>4*M43/((MAX(MIN(J43:K43),'Caratteristiche CAM'!$C$35))*'Caratteristiche CAM'!$C$36)*'Caratteristiche CAM'!$F$35</f>
        <v>3.1666666666666665E-4</v>
      </c>
      <c r="Q43" s="96">
        <f>0.5*P43*'Caratteristiche CAM'!$H$54</f>
        <v>36.190476190476183</v>
      </c>
      <c r="R43" s="96">
        <f t="shared" si="12"/>
        <v>29.782851557045102</v>
      </c>
      <c r="S43" s="96">
        <f>'Caratteristiche Materiale'!$N$4+'Caratteristiche CAM'!$Q$71*'RInforzo CAM  min'!R43</f>
        <v>639.92075129171906</v>
      </c>
      <c r="T43" s="31" t="str">
        <f>IF(S43&gt;2*'Caratteristiche Materiale'!$N$4,"error","OK")</f>
        <v>OK</v>
      </c>
      <c r="U43" s="16">
        <f t="shared" si="13"/>
        <v>1587.0034632034633</v>
      </c>
      <c r="V43" s="63" t="str">
        <f t="shared" si="14"/>
        <v>verificato</v>
      </c>
      <c r="W43" s="64">
        <f>0.0035+0.015*(R43/'Caratteristiche Materiale'!$N$4)</f>
        <v>4.2658447543240169E-3</v>
      </c>
      <c r="X43" s="16">
        <f>min!M107</f>
        <v>-180.36832844574781</v>
      </c>
      <c r="Y43" s="22">
        <f>IF(ABS(X43)&lt;('Caratteristiche Materiale'!$N$4-'Caratteristiche Materiale'!$N$4*0.4),-(((2*M43*'Caratteristiche CAM'!$F$35)/'Caratteristiche CAM'!$C$35*'Caratteristiche CAM'!$H$56*MAX(J43:K43))/(J43*K43)),0)</f>
        <v>-2.7142857142857144</v>
      </c>
      <c r="Z43" s="22">
        <f>(ABS((X43+Y43))*J43*K43+((2*'Caratteristiche CAM'!$F$35*'Caratteristiche CAM'!$F$36*'RInforzo CAM  min'!L43)/'Caratteristiche CAM'!$C$35)*MAX('RInforzo CAM  min'!J43:K43)*'Caratteristiche CAM'!$H$54)/((0.8*(0.85*'RInforzo CAM  min'!S43)*MIN('RInforzo CAM  min'!J43:K43)+((2*'Caratteristiche CAM'!$F$35*'Caratteristiche CAM'!$F$36*'RInforzo CAM  min'!L43)/'Caratteristiche CAM'!$C$35)*'Caratteristiche CAM'!$H$54))</f>
        <v>1.5135787538890766</v>
      </c>
      <c r="AA43" s="96">
        <f>0.85*S43*0.8*Z43*MIN(J43:K43)*(MAX(J43:K43)/2-0.4*Z43)+((2*'Caratteristiche CAM'!$F$35*'Caratteristiche CAM'!$F$36*'RInforzo CAM  min'!L43)/'Caratteristiche CAM'!$C$35)*'Caratteristiche CAM'!$H$54*(MAX('RInforzo CAM  min'!J43:K43)-'RInforzo CAM  min'!Z43)*'RInforzo CAM  min'!Z43/2</f>
        <v>600.14130494512472</v>
      </c>
      <c r="AB43" s="74" t="str">
        <f t="shared" si="16"/>
        <v>verificato</v>
      </c>
      <c r="AC43" s="6">
        <f>ABS(D43)/(0.85*'Caratteristiche Materiale'!$N$4*MAX('RInforzo CAM  min'!J43:K43))+('Caratteristiche CAM'!$F$35*'Caratteristiche CAM'!$F$36*'RInforzo CAM  min'!L43*'Caratteristiche CAM'!$H$54/('Caratteristiche CAM'!$C$35*0.85*'Caratteristiche Materiale'!$N$4*MAX('RInforzo CAM  min'!J43:K43)))</f>
        <v>0.29529533713778761</v>
      </c>
      <c r="AD43" s="96">
        <f>('Caratteristiche CAM'!$F$35*'Caratteristiche CAM'!$F$36*'RInforzo CAM  min'!L43*'Caratteristiche CAM'!$H$54/('Caratteristiche CAM'!$C$35))*MIN(J43:K43)/2+0.85*'Caratteristiche Materiale'!$N$4*MAX('RInforzo CAM  min'!J43:K43)*AC43*(MIN(J43:K43)-0.4*AC43)</f>
        <v>343.34718993512871</v>
      </c>
      <c r="AE43" s="74" t="str">
        <f t="shared" si="17"/>
        <v>verificato</v>
      </c>
      <c r="AF43" s="82">
        <f t="shared" si="15"/>
        <v>2.4617893769445383</v>
      </c>
      <c r="AG43" s="22">
        <f>'Caratteristiche Materiale'!$N$5+0.4*ABS(X43)</f>
        <v>82.980664711632471</v>
      </c>
      <c r="AH43" s="22">
        <f>AF43*MIN(J43:K43)*AG43+0.6*AF43*L43*M43*'Caratteristiche CAM'!$F$35*'Caratteristiche CAM'!$H$54/'Caratteristiche CAM'!$C$36</f>
        <v>184.80713426286152</v>
      </c>
      <c r="AI43" s="85" t="str">
        <f t="shared" si="18"/>
        <v>verificato</v>
      </c>
      <c r="AJ43" s="49">
        <f>MAX!W107+0.6*AF43*L43*M43*'Caratteristiche CAM'!$F$35*'Caratteristiche CAM'!$H$54/'Caratteristiche CAM'!$C$36</f>
        <v>109.90727396652395</v>
      </c>
      <c r="AK43" s="84" t="str">
        <f t="shared" si="19"/>
        <v>verificato</v>
      </c>
      <c r="AL43" s="37">
        <f t="shared" si="20"/>
        <v>257.40372933534729</v>
      </c>
      <c r="AM43" s="95" t="s">
        <v>52</v>
      </c>
      <c r="AN43" s="37">
        <f t="shared" si="21"/>
        <v>432.81981119400609</v>
      </c>
      <c r="AO43" s="95" t="s">
        <v>52</v>
      </c>
      <c r="AP43" s="91">
        <f t="shared" si="22"/>
        <v>667.11016031589566</v>
      </c>
      <c r="AQ43" s="95" t="s">
        <v>52</v>
      </c>
      <c r="AR43" s="37">
        <f t="shared" si="23"/>
        <v>2117.2889028856252</v>
      </c>
      <c r="AS43" s="95" t="s">
        <v>52</v>
      </c>
    </row>
    <row r="44" spans="1:45" x14ac:dyDescent="0.25">
      <c r="A44" s="5" t="str">
        <f>min!A108</f>
        <v>X</v>
      </c>
      <c r="B44" s="5" t="str">
        <f>min!B108</f>
        <v>2.40X</v>
      </c>
      <c r="C44" s="5" t="str">
        <f>min!C108</f>
        <v>SISM 1</v>
      </c>
      <c r="D44" s="49">
        <f>min!E108</f>
        <v>-425.36000000000007</v>
      </c>
      <c r="E44" s="22">
        <f>min!F108</f>
        <v>-62.527200000000008</v>
      </c>
      <c r="F44" s="22">
        <f>min!G108</f>
        <v>-15.9488</v>
      </c>
      <c r="G44" s="22">
        <f>min!H108</f>
        <v>-11.678080000000001</v>
      </c>
      <c r="H44" s="22">
        <f>min!I108</f>
        <v>-17.292080000000002</v>
      </c>
      <c r="I44" s="90">
        <f>min!J108</f>
        <v>-81.323599999999999</v>
      </c>
      <c r="J44" s="96">
        <f>min!K108</f>
        <v>0.8</v>
      </c>
      <c r="K44" s="96">
        <f>min!L108</f>
        <v>2.2000000000000002</v>
      </c>
      <c r="L44" s="78">
        <v>1</v>
      </c>
      <c r="M44" s="48">
        <f>L44*'Caratteristiche CAM'!$F$36</f>
        <v>1E-3</v>
      </c>
      <c r="N44" s="48">
        <f>1-('Caratteristiche CAM'!$C$35^2+(MINA('RInforzo CAM  min'!J44:K44))^2)/(3*J44*K44)</f>
        <v>0.81060606060606066</v>
      </c>
      <c r="O44" s="48">
        <f>(1-('Caratteristiche CAM'!$C$36/(2*MIN('Caratteristiche CAM'!$C$35,MINA('RInforzo CAM  min'!J44:K44))))^2)</f>
        <v>0.9375</v>
      </c>
      <c r="P44" s="73">
        <f>4*M44/((MAX(MIN(J44:K44),'Caratteristiche CAM'!$C$35))*'Caratteristiche CAM'!$C$36)*'Caratteristiche CAM'!$F$35</f>
        <v>3.1666666666666665E-4</v>
      </c>
      <c r="Q44" s="96">
        <f>0.5*P44*'Caratteristiche CAM'!$H$54</f>
        <v>36.190476190476183</v>
      </c>
      <c r="R44" s="96">
        <f t="shared" si="12"/>
        <v>27.502705627705623</v>
      </c>
      <c r="S44" s="96">
        <f>'Caratteristiche Materiale'!$N$4+'Caratteristiche CAM'!$Q$71*'RInforzo CAM  min'!R44</f>
        <v>635.58847402597405</v>
      </c>
      <c r="T44" s="31" t="str">
        <f>IF(S44&gt;2*'Caratteristiche Materiale'!$N$4,"error","OK")</f>
        <v>OK</v>
      </c>
      <c r="U44" s="16">
        <f t="shared" si="13"/>
        <v>1016.9415584415585</v>
      </c>
      <c r="V44" s="63" t="str">
        <f t="shared" si="14"/>
        <v>verificato</v>
      </c>
      <c r="W44" s="64">
        <f>0.0035+0.015*(R44/'Caratteristiche Materiale'!$N$4)</f>
        <v>4.2072124304267161E-3</v>
      </c>
      <c r="X44" s="16">
        <f>min!M108</f>
        <v>-241.68181818181819</v>
      </c>
      <c r="Y44" s="22">
        <f>IF(ABS(X44)&lt;('Caratteristiche Materiale'!$N$4-'Caratteristiche Materiale'!$N$4*0.4),-(((2*M44*'Caratteristiche CAM'!$F$35)/'Caratteristiche CAM'!$C$35*'Caratteristiche CAM'!$H$56*MAX(J44:K44))/(J44*K44)),0)</f>
        <v>-2.7142857142857149</v>
      </c>
      <c r="Z44" s="22">
        <f>(ABS((X44+Y44))*J44*K44+((2*'Caratteristiche CAM'!$F$35*'Caratteristiche CAM'!$F$36*'RInforzo CAM  min'!L44)/'Caratteristiche CAM'!$C$35)*MAX('RInforzo CAM  min'!J44:K44)*'Caratteristiche CAM'!$H$54)/((0.8*(0.85*'RInforzo CAM  min'!S44)*MIN('RInforzo CAM  min'!J44:K44)+((2*'Caratteristiche CAM'!$F$35*'Caratteristiche CAM'!$F$36*'RInforzo CAM  min'!L44)/'Caratteristiche CAM'!$C$35)*'Caratteristiche CAM'!$H$54))</f>
        <v>1.282449147439169</v>
      </c>
      <c r="AA44" s="96">
        <f>0.85*S44*0.8*Z44*MIN(J44:K44)*(MAX(J44:K44)/2-0.4*Z44)+((2*'Caratteristiche CAM'!$F$35*'Caratteristiche CAM'!$F$36*'RInforzo CAM  min'!L44)/'Caratteristiche CAM'!$C$35)*'Caratteristiche CAM'!$H$54*(MAX('RInforzo CAM  min'!J44:K44)-'RInforzo CAM  min'!Z44)*'RInforzo CAM  min'!Z44/2</f>
        <v>268.8135884433151</v>
      </c>
      <c r="AB44" s="74" t="str">
        <f t="shared" si="16"/>
        <v>verificato</v>
      </c>
      <c r="AC44" s="6">
        <f>ABS(D44)/(0.85*'Caratteristiche Materiale'!$N$4*MAX('RInforzo CAM  min'!J44:K44))+('Caratteristiche CAM'!$F$35*'Caratteristiche CAM'!$F$36*'RInforzo CAM  min'!L44*'Caratteristiche CAM'!$H$54/('Caratteristiche CAM'!$C$35*0.85*'Caratteristiche Materiale'!$N$4*MAX('RInforzo CAM  min'!J44:K44)))</f>
        <v>0.39657579395394521</v>
      </c>
      <c r="AD44" s="96">
        <f>('Caratteristiche CAM'!$F$35*'Caratteristiche CAM'!$F$36*'RInforzo CAM  min'!L44*'Caratteristiche CAM'!$H$54/('Caratteristiche CAM'!$C$35))*MIN(J44:K44)/2+0.85*'Caratteristiche Materiale'!$N$4*MAX('RInforzo CAM  min'!J44:K44)*AC44*(MIN(J44:K44)-0.4*AC44)</f>
        <v>280.35054105290953</v>
      </c>
      <c r="AE44" s="74" t="str">
        <f t="shared" si="17"/>
        <v>verificato</v>
      </c>
      <c r="AF44" s="82">
        <f t="shared" si="15"/>
        <v>1.7412245737195846</v>
      </c>
      <c r="AG44" s="22">
        <f>'Caratteristiche Materiale'!$N$5+0.4*ABS(X44)</f>
        <v>107.50606060606063</v>
      </c>
      <c r="AH44" s="22">
        <f>AF44*MIN(J44:K44)*AG44+0.6*AF44*L44*M44*'Caratteristiche CAM'!$F$35*'Caratteristiche CAM'!$H$54/'Caratteristiche CAM'!$C$36</f>
        <v>164.87753479544077</v>
      </c>
      <c r="AI44" s="85" t="str">
        <f t="shared" si="18"/>
        <v>verificato</v>
      </c>
      <c r="AJ44" s="49">
        <f>MAX!W108+0.6*AF44*L44*M44*'Caratteristiche CAM'!$F$35*'Caratteristiche CAM'!$H$54/'Caratteristiche CAM'!$C$36</f>
        <v>63.436257597882694</v>
      </c>
      <c r="AK44" s="84" t="str">
        <f t="shared" si="19"/>
        <v>verificato</v>
      </c>
      <c r="AL44" s="37">
        <f t="shared" si="20"/>
        <v>101.45385943698533</v>
      </c>
      <c r="AM44" s="95" t="s">
        <v>52</v>
      </c>
      <c r="AN44" s="37">
        <f t="shared" si="21"/>
        <v>263.68929809017635</v>
      </c>
      <c r="AO44" s="95" t="s">
        <v>52</v>
      </c>
      <c r="AP44" s="91">
        <f t="shared" si="22"/>
        <v>1621.2655796926078</v>
      </c>
      <c r="AQ44" s="95" t="s">
        <v>52</v>
      </c>
      <c r="AR44" s="37">
        <f t="shared" si="23"/>
        <v>330.54806777284222</v>
      </c>
      <c r="AS44" s="95" t="s">
        <v>52</v>
      </c>
    </row>
    <row r="45" spans="1:45" x14ac:dyDescent="0.25">
      <c r="A45" s="5" t="str">
        <f>min!A109</f>
        <v>X</v>
      </c>
      <c r="B45" s="5" t="str">
        <f>min!B109</f>
        <v>2.40X</v>
      </c>
      <c r="C45" s="5" t="str">
        <f>min!C109</f>
        <v>SISM 2</v>
      </c>
      <c r="D45" s="49">
        <f>min!E109</f>
        <v>-396.18720000000002</v>
      </c>
      <c r="E45" s="22">
        <f>min!F109</f>
        <v>-33.423200000000001</v>
      </c>
      <c r="F45" s="22">
        <f>min!G109</f>
        <v>-31.272800000000004</v>
      </c>
      <c r="G45" s="22">
        <f>min!H109</f>
        <v>-19.993200000000002</v>
      </c>
      <c r="H45" s="22">
        <f>min!I109</f>
        <v>-28.904960000000003</v>
      </c>
      <c r="I45" s="90">
        <f>min!J109</f>
        <v>-27.24248</v>
      </c>
      <c r="J45" s="96">
        <f>min!K109</f>
        <v>0.8</v>
      </c>
      <c r="K45" s="96">
        <f>min!L109</f>
        <v>2.2000000000000002</v>
      </c>
      <c r="L45" s="78">
        <v>1</v>
      </c>
      <c r="M45" s="48">
        <f>L45*'Caratteristiche CAM'!$F$36</f>
        <v>1E-3</v>
      </c>
      <c r="N45" s="48">
        <f>1-('Caratteristiche CAM'!$C$35^2+(MINA('RInforzo CAM  min'!J45:K45))^2)/(3*J45*K45)</f>
        <v>0.81060606060606066</v>
      </c>
      <c r="O45" s="48">
        <f>(1-('Caratteristiche CAM'!$C$36/(2*MIN('Caratteristiche CAM'!$C$35,MINA('RInforzo CAM  min'!J45:K45))))^2)</f>
        <v>0.9375</v>
      </c>
      <c r="P45" s="73">
        <f>4*M45/((MAX(MIN(J45:K45),'Caratteristiche CAM'!$C$35))*'Caratteristiche CAM'!$C$36)*'Caratteristiche CAM'!$F$35</f>
        <v>3.1666666666666665E-4</v>
      </c>
      <c r="Q45" s="96">
        <f>0.5*P45*'Caratteristiche CAM'!$H$54</f>
        <v>36.190476190476183</v>
      </c>
      <c r="R45" s="96">
        <f t="shared" si="12"/>
        <v>27.502705627705623</v>
      </c>
      <c r="S45" s="96">
        <f>'Caratteristiche Materiale'!$N$4+'Caratteristiche CAM'!$Q$71*'RInforzo CAM  min'!R45</f>
        <v>635.58847402597405</v>
      </c>
      <c r="T45" s="31" t="str">
        <f>IF(S45&gt;2*'Caratteristiche Materiale'!$N$4,"error","OK")</f>
        <v>OK</v>
      </c>
      <c r="U45" s="16">
        <f t="shared" si="13"/>
        <v>1016.9415584415585</v>
      </c>
      <c r="V45" s="63" t="str">
        <f t="shared" si="14"/>
        <v>verificato</v>
      </c>
      <c r="W45" s="64">
        <f>0.0035+0.015*(R45/'Caratteristiche Materiale'!$N$4)</f>
        <v>4.2072124304267161E-3</v>
      </c>
      <c r="X45" s="16">
        <f>min!M109</f>
        <v>-225.10636363636362</v>
      </c>
      <c r="Y45" s="22">
        <f>IF(ABS(X45)&lt;('Caratteristiche Materiale'!$N$4-'Caratteristiche Materiale'!$N$4*0.4),-(((2*M45*'Caratteristiche CAM'!$F$35)/'Caratteristiche CAM'!$C$35*'Caratteristiche CAM'!$H$56*MAX(J45:K45))/(J45*K45)),0)</f>
        <v>-2.7142857142857149</v>
      </c>
      <c r="Z45" s="22">
        <f>(ABS((X45+Y45))*J45*K45+((2*'Caratteristiche CAM'!$F$35*'Caratteristiche CAM'!$F$36*'RInforzo CAM  min'!L45)/'Caratteristiche CAM'!$C$35)*MAX('RInforzo CAM  min'!J45:K45)*'Caratteristiche CAM'!$H$54)/((0.8*(0.85*'RInforzo CAM  min'!S45)*MIN('RInforzo CAM  min'!J45:K45)+((2*'Caratteristiche CAM'!$F$35*'Caratteristiche CAM'!$F$36*'RInforzo CAM  min'!L45)/'Caratteristiche CAM'!$C$35)*'Caratteristiche CAM'!$H$54))</f>
        <v>1.2014667524048366</v>
      </c>
      <c r="AA45" s="96">
        <f>0.85*S45*0.8*Z45*MIN(J45:K45)*(MAX(J45:K45)/2-0.4*Z45)+((2*'Caratteristiche CAM'!$F$35*'Caratteristiche CAM'!$F$36*'RInforzo CAM  min'!L45)/'Caratteristiche CAM'!$C$35)*'Caratteristiche CAM'!$H$54*(MAX('RInforzo CAM  min'!J45:K45)-'RInforzo CAM  min'!Z45)*'RInforzo CAM  min'!Z45/2</f>
        <v>265.99981472671465</v>
      </c>
      <c r="AB45" s="74" t="str">
        <f t="shared" si="16"/>
        <v>verificato</v>
      </c>
      <c r="AC45" s="6">
        <f>ABS(D45)/(0.85*'Caratteristiche Materiale'!$N$4*MAX('RInforzo CAM  min'!J45:K45))+('Caratteristiche CAM'!$F$35*'Caratteristiche CAM'!$F$36*'RInforzo CAM  min'!L45*'Caratteristiche CAM'!$H$54/('Caratteristiche CAM'!$C$35*0.85*'Caratteristiche Materiale'!$N$4*MAX('RInforzo CAM  min'!J45:K45)))</f>
        <v>0.36983220342682527</v>
      </c>
      <c r="AD45" s="96">
        <f>('Caratteristiche CAM'!$F$35*'Caratteristiche CAM'!$F$36*'RInforzo CAM  min'!L45*'Caratteristiche CAM'!$H$54/('Caratteristiche CAM'!$C$35))*MIN(J45:K45)/2+0.85*'Caratteristiche Materiale'!$N$4*MAX('RInforzo CAM  min'!J45:K45)*AC45*(MIN(J45:K45)-0.4*AC45)</f>
        <v>265.95560794330538</v>
      </c>
      <c r="AE45" s="74" t="str">
        <f t="shared" si="17"/>
        <v>verificato</v>
      </c>
      <c r="AF45" s="82">
        <f t="shared" si="15"/>
        <v>1.7007333762024184</v>
      </c>
      <c r="AG45" s="22">
        <f>'Caratteristiche Materiale'!$N$5+0.4*ABS(X45)</f>
        <v>100.8758787878788</v>
      </c>
      <c r="AH45" s="22">
        <f>AF45*MIN(J45:K45)*AG45+0.6*AF45*L45*M45*'Caratteristiche CAM'!$F$35*'Caratteristiche CAM'!$H$54/'Caratteristiche CAM'!$C$36</f>
        <v>152.02246330850846</v>
      </c>
      <c r="AI45" s="85" t="str">
        <f t="shared" si="18"/>
        <v>verificato</v>
      </c>
      <c r="AJ45" s="49">
        <f>MAX!W109+0.6*AF45*L45*M45*'Caratteristiche CAM'!$F$35*'Caratteristiche CAM'!$H$54/'Caratteristiche CAM'!$C$36</f>
        <v>66.780874549997293</v>
      </c>
      <c r="AK45" s="84" t="str">
        <f t="shared" si="19"/>
        <v>verificato</v>
      </c>
      <c r="AL45" s="37">
        <f t="shared" si="20"/>
        <v>199.80395219487448</v>
      </c>
      <c r="AM45" s="95" t="s">
        <v>52</v>
      </c>
      <c r="AN45" s="37">
        <f t="shared" si="21"/>
        <v>454.84113821689266</v>
      </c>
      <c r="AO45" s="95" t="s">
        <v>52</v>
      </c>
      <c r="AP45" s="91">
        <f t="shared" si="22"/>
        <v>920.10370518867819</v>
      </c>
      <c r="AQ45" s="95" t="s">
        <v>52</v>
      </c>
      <c r="AR45" s="37">
        <f t="shared" si="23"/>
        <v>976.41556395274824</v>
      </c>
      <c r="AS45" s="95" t="s">
        <v>52</v>
      </c>
    </row>
    <row r="46" spans="1:45" x14ac:dyDescent="0.25">
      <c r="A46" s="5" t="str">
        <f>min!A110</f>
        <v>X</v>
      </c>
      <c r="B46" s="5" t="str">
        <f>min!B110</f>
        <v>2.40X</v>
      </c>
      <c r="C46" s="5" t="str">
        <f>min!C110</f>
        <v>SISM 3</v>
      </c>
      <c r="D46" s="49">
        <f>min!E110</f>
        <v>-425.36000000000007</v>
      </c>
      <c r="E46" s="22">
        <f>min!F110</f>
        <v>-62.527200000000008</v>
      </c>
      <c r="F46" s="22">
        <f>min!G110</f>
        <v>-15.9488</v>
      </c>
      <c r="G46" s="22">
        <f>min!H110</f>
        <v>-11.678080000000001</v>
      </c>
      <c r="H46" s="22">
        <f>min!I110</f>
        <v>-17.292080000000002</v>
      </c>
      <c r="I46" s="90">
        <f>min!J110</f>
        <v>-81.323599999999999</v>
      </c>
      <c r="J46" s="96">
        <f>min!K110</f>
        <v>0.8</v>
      </c>
      <c r="K46" s="96">
        <f>min!L110</f>
        <v>2.2000000000000002</v>
      </c>
      <c r="L46" s="78">
        <v>1</v>
      </c>
      <c r="M46" s="48">
        <f>L46*'Caratteristiche CAM'!$F$36</f>
        <v>1E-3</v>
      </c>
      <c r="N46" s="48">
        <f>1-('Caratteristiche CAM'!$C$35^2+(MINA('RInforzo CAM  min'!J46:K46))^2)/(3*J46*K46)</f>
        <v>0.81060606060606066</v>
      </c>
      <c r="O46" s="48">
        <f>(1-('Caratteristiche CAM'!$C$36/(2*MIN('Caratteristiche CAM'!$C$35,MINA('RInforzo CAM  min'!J46:K46))))^2)</f>
        <v>0.9375</v>
      </c>
      <c r="P46" s="73">
        <f>4*M46/((MAX(MIN(J46:K46),'Caratteristiche CAM'!$C$35))*'Caratteristiche CAM'!$C$36)*'Caratteristiche CAM'!$F$35</f>
        <v>3.1666666666666665E-4</v>
      </c>
      <c r="Q46" s="96">
        <f>0.5*P46*'Caratteristiche CAM'!$H$54</f>
        <v>36.190476190476183</v>
      </c>
      <c r="R46" s="96">
        <f t="shared" si="12"/>
        <v>27.502705627705623</v>
      </c>
      <c r="S46" s="96">
        <f>'Caratteristiche Materiale'!$N$4+'Caratteristiche CAM'!$Q$71*'RInforzo CAM  min'!R46</f>
        <v>635.58847402597405</v>
      </c>
      <c r="T46" s="31" t="str">
        <f>IF(S46&gt;2*'Caratteristiche Materiale'!$N$4,"error","OK")</f>
        <v>OK</v>
      </c>
      <c r="U46" s="16">
        <f t="shared" si="13"/>
        <v>1016.9415584415585</v>
      </c>
      <c r="V46" s="63" t="str">
        <f t="shared" si="14"/>
        <v>verificato</v>
      </c>
      <c r="W46" s="64">
        <f>0.0035+0.015*(R46/'Caratteristiche Materiale'!$N$4)</f>
        <v>4.2072124304267161E-3</v>
      </c>
      <c r="X46" s="16">
        <f>min!M110</f>
        <v>-241.68181818181819</v>
      </c>
      <c r="Y46" s="22">
        <f>IF(ABS(X46)&lt;('Caratteristiche Materiale'!$N$4-'Caratteristiche Materiale'!$N$4*0.4),-(((2*M46*'Caratteristiche CAM'!$F$35)/'Caratteristiche CAM'!$C$35*'Caratteristiche CAM'!$H$56*MAX(J46:K46))/(J46*K46)),0)</f>
        <v>-2.7142857142857149</v>
      </c>
      <c r="Z46" s="22">
        <f>(ABS((X46+Y46))*J46*K46+((2*'Caratteristiche CAM'!$F$35*'Caratteristiche CAM'!$F$36*'RInforzo CAM  min'!L46)/'Caratteristiche CAM'!$C$35)*MAX('RInforzo CAM  min'!J46:K46)*'Caratteristiche CAM'!$H$54)/((0.8*(0.85*'RInforzo CAM  min'!S46)*MIN('RInforzo CAM  min'!J46:K46)+((2*'Caratteristiche CAM'!$F$35*'Caratteristiche CAM'!$F$36*'RInforzo CAM  min'!L46)/'Caratteristiche CAM'!$C$35)*'Caratteristiche CAM'!$H$54))</f>
        <v>1.282449147439169</v>
      </c>
      <c r="AA46" s="96">
        <f>0.85*S46*0.8*Z46*MIN(J46:K46)*(MAX(J46:K46)/2-0.4*Z46)+((2*'Caratteristiche CAM'!$F$35*'Caratteristiche CAM'!$F$36*'RInforzo CAM  min'!L46)/'Caratteristiche CAM'!$C$35)*'Caratteristiche CAM'!$H$54*(MAX('RInforzo CAM  min'!J46:K46)-'RInforzo CAM  min'!Z46)*'RInforzo CAM  min'!Z46/2</f>
        <v>268.8135884433151</v>
      </c>
      <c r="AB46" s="74" t="str">
        <f t="shared" si="16"/>
        <v>verificato</v>
      </c>
      <c r="AC46" s="6">
        <f>ABS(D46)/(0.85*'Caratteristiche Materiale'!$N$4*MAX('RInforzo CAM  min'!J46:K46))+('Caratteristiche CAM'!$F$35*'Caratteristiche CAM'!$F$36*'RInforzo CAM  min'!L46*'Caratteristiche CAM'!$H$54/('Caratteristiche CAM'!$C$35*0.85*'Caratteristiche Materiale'!$N$4*MAX('RInforzo CAM  min'!J46:K46)))</f>
        <v>0.39657579395394521</v>
      </c>
      <c r="AD46" s="96">
        <f>('Caratteristiche CAM'!$F$35*'Caratteristiche CAM'!$F$36*'RInforzo CAM  min'!L46*'Caratteristiche CAM'!$H$54/('Caratteristiche CAM'!$C$35))*MIN(J46:K46)/2+0.85*'Caratteristiche Materiale'!$N$4*MAX('RInforzo CAM  min'!J46:K46)*AC46*(MIN(J46:K46)-0.4*AC46)</f>
        <v>280.35054105290953</v>
      </c>
      <c r="AE46" s="74" t="str">
        <f t="shared" si="17"/>
        <v>verificato</v>
      </c>
      <c r="AF46" s="82">
        <f t="shared" si="15"/>
        <v>1.7412245737195846</v>
      </c>
      <c r="AG46" s="22">
        <f>'Caratteristiche Materiale'!$N$5+0.4*ABS(X46)</f>
        <v>107.50606060606063</v>
      </c>
      <c r="AH46" s="22">
        <f>AF46*MIN(J46:K46)*AG46+0.6*AF46*L46*M46*'Caratteristiche CAM'!$F$35*'Caratteristiche CAM'!$H$54/'Caratteristiche CAM'!$C$36</f>
        <v>164.87753479544077</v>
      </c>
      <c r="AI46" s="85" t="str">
        <f t="shared" si="18"/>
        <v>verificato</v>
      </c>
      <c r="AJ46" s="49">
        <f>MAX!W110+0.6*AF46*L46*M46*'Caratteristiche CAM'!$F$35*'Caratteristiche CAM'!$H$54/'Caratteristiche CAM'!$C$36</f>
        <v>63.436257597882694</v>
      </c>
      <c r="AK46" s="84" t="str">
        <f t="shared" si="19"/>
        <v>verificato</v>
      </c>
      <c r="AL46" s="37">
        <f t="shared" si="20"/>
        <v>101.45385943698533</v>
      </c>
      <c r="AM46" s="95" t="s">
        <v>52</v>
      </c>
      <c r="AN46" s="37">
        <f t="shared" si="21"/>
        <v>263.68929809017635</v>
      </c>
      <c r="AO46" s="95" t="s">
        <v>52</v>
      </c>
      <c r="AP46" s="91">
        <f t="shared" si="22"/>
        <v>1621.2655796926078</v>
      </c>
      <c r="AQ46" s="95" t="s">
        <v>52</v>
      </c>
      <c r="AR46" s="37">
        <f t="shared" si="23"/>
        <v>330.54806777284222</v>
      </c>
      <c r="AS46" s="95" t="s">
        <v>52</v>
      </c>
    </row>
    <row r="47" spans="1:45" x14ac:dyDescent="0.25">
      <c r="A47" s="5" t="str">
        <f>min!A111</f>
        <v>X</v>
      </c>
      <c r="B47" s="5" t="str">
        <f>min!B111</f>
        <v>2.40X</v>
      </c>
      <c r="C47" s="5" t="str">
        <f>min!C111</f>
        <v>SISM 4</v>
      </c>
      <c r="D47" s="49">
        <f>min!E111</f>
        <v>-425.36000000000007</v>
      </c>
      <c r="E47" s="22">
        <f>min!F111</f>
        <v>-62.527200000000008</v>
      </c>
      <c r="F47" s="22">
        <f>min!G111</f>
        <v>-15.9488</v>
      </c>
      <c r="G47" s="22">
        <f>min!H111</f>
        <v>-11.678080000000001</v>
      </c>
      <c r="H47" s="22">
        <f>min!I111</f>
        <v>-17.292080000000002</v>
      </c>
      <c r="I47" s="90">
        <f>min!J111</f>
        <v>-81.323599999999999</v>
      </c>
      <c r="J47" s="96">
        <f>min!K111</f>
        <v>0.8</v>
      </c>
      <c r="K47" s="96">
        <f>min!L111</f>
        <v>2.2000000000000002</v>
      </c>
      <c r="L47" s="78">
        <v>1</v>
      </c>
      <c r="M47" s="48">
        <f>L47*'Caratteristiche CAM'!$F$36</f>
        <v>1E-3</v>
      </c>
      <c r="N47" s="48">
        <f>1-('Caratteristiche CAM'!$C$35^2+(MINA('RInforzo CAM  min'!J47:K47))^2)/(3*J47*K47)</f>
        <v>0.81060606060606066</v>
      </c>
      <c r="O47" s="48">
        <f>(1-('Caratteristiche CAM'!$C$36/(2*MIN('Caratteristiche CAM'!$C$35,MINA('RInforzo CAM  min'!J47:K47))))^2)</f>
        <v>0.9375</v>
      </c>
      <c r="P47" s="73">
        <f>4*M47/((MAX(MIN(J47:K47),'Caratteristiche CAM'!$C$35))*'Caratteristiche CAM'!$C$36)*'Caratteristiche CAM'!$F$35</f>
        <v>3.1666666666666665E-4</v>
      </c>
      <c r="Q47" s="96">
        <f>0.5*P47*'Caratteristiche CAM'!$H$54</f>
        <v>36.190476190476183</v>
      </c>
      <c r="R47" s="96">
        <f t="shared" si="12"/>
        <v>27.502705627705623</v>
      </c>
      <c r="S47" s="96">
        <f>'Caratteristiche Materiale'!$N$4+'Caratteristiche CAM'!$Q$71*'RInforzo CAM  min'!R47</f>
        <v>635.58847402597405</v>
      </c>
      <c r="T47" s="31" t="str">
        <f>IF(S47&gt;2*'Caratteristiche Materiale'!$N$4,"error","OK")</f>
        <v>OK</v>
      </c>
      <c r="U47" s="16">
        <f t="shared" si="13"/>
        <v>1016.9415584415585</v>
      </c>
      <c r="V47" s="63" t="str">
        <f t="shared" si="14"/>
        <v>verificato</v>
      </c>
      <c r="W47" s="64">
        <f>0.0035+0.015*(R47/'Caratteristiche Materiale'!$N$4)</f>
        <v>4.2072124304267161E-3</v>
      </c>
      <c r="X47" s="16">
        <f>min!M111</f>
        <v>-241.68181818181819</v>
      </c>
      <c r="Y47" s="22">
        <f>IF(ABS(X47)&lt;('Caratteristiche Materiale'!$N$4-'Caratteristiche Materiale'!$N$4*0.4),-(((2*M47*'Caratteristiche CAM'!$F$35)/'Caratteristiche CAM'!$C$35*'Caratteristiche CAM'!$H$56*MAX(J47:K47))/(J47*K47)),0)</f>
        <v>-2.7142857142857149</v>
      </c>
      <c r="Z47" s="22">
        <f>(ABS((X47+Y47))*J47*K47+((2*'Caratteristiche CAM'!$F$35*'Caratteristiche CAM'!$F$36*'RInforzo CAM  min'!L47)/'Caratteristiche CAM'!$C$35)*MAX('RInforzo CAM  min'!J47:K47)*'Caratteristiche CAM'!$H$54)/((0.8*(0.85*'RInforzo CAM  min'!S47)*MIN('RInforzo CAM  min'!J47:K47)+((2*'Caratteristiche CAM'!$F$35*'Caratteristiche CAM'!$F$36*'RInforzo CAM  min'!L47)/'Caratteristiche CAM'!$C$35)*'Caratteristiche CAM'!$H$54))</f>
        <v>1.282449147439169</v>
      </c>
      <c r="AA47" s="96">
        <f>0.85*S47*0.8*Z47*MIN(J47:K47)*(MAX(J47:K47)/2-0.4*Z47)+((2*'Caratteristiche CAM'!$F$35*'Caratteristiche CAM'!$F$36*'RInforzo CAM  min'!L47)/'Caratteristiche CAM'!$C$35)*'Caratteristiche CAM'!$H$54*(MAX('RInforzo CAM  min'!J47:K47)-'RInforzo CAM  min'!Z47)*'RInforzo CAM  min'!Z47/2</f>
        <v>268.8135884433151</v>
      </c>
      <c r="AB47" s="74" t="str">
        <f t="shared" si="16"/>
        <v>verificato</v>
      </c>
      <c r="AC47" s="6">
        <f>ABS(D47)/(0.85*'Caratteristiche Materiale'!$N$4*MAX('RInforzo CAM  min'!J47:K47))+('Caratteristiche CAM'!$F$35*'Caratteristiche CAM'!$F$36*'RInforzo CAM  min'!L47*'Caratteristiche CAM'!$H$54/('Caratteristiche CAM'!$C$35*0.85*'Caratteristiche Materiale'!$N$4*MAX('RInforzo CAM  min'!J47:K47)))</f>
        <v>0.39657579395394521</v>
      </c>
      <c r="AD47" s="96">
        <f>('Caratteristiche CAM'!$F$35*'Caratteristiche CAM'!$F$36*'RInforzo CAM  min'!L47*'Caratteristiche CAM'!$H$54/('Caratteristiche CAM'!$C$35))*MIN(J47:K47)/2+0.85*'Caratteristiche Materiale'!$N$4*MAX('RInforzo CAM  min'!J47:K47)*AC47*(MIN(J47:K47)-0.4*AC47)</f>
        <v>280.35054105290953</v>
      </c>
      <c r="AE47" s="74" t="str">
        <f t="shared" si="17"/>
        <v>verificato</v>
      </c>
      <c r="AF47" s="82">
        <f t="shared" si="15"/>
        <v>1.7412245737195846</v>
      </c>
      <c r="AG47" s="22">
        <f>'Caratteristiche Materiale'!$N$5+0.4*ABS(X47)</f>
        <v>107.50606060606063</v>
      </c>
      <c r="AH47" s="22">
        <f>AF47*MIN(J47:K47)*AG47+0.6*AF47*L47*M47*'Caratteristiche CAM'!$F$35*'Caratteristiche CAM'!$H$54/'Caratteristiche CAM'!$C$36</f>
        <v>164.87753479544077</v>
      </c>
      <c r="AI47" s="85" t="str">
        <f t="shared" si="18"/>
        <v>verificato</v>
      </c>
      <c r="AJ47" s="49">
        <f>MAX!W111+0.6*AF47*L47*M47*'Caratteristiche CAM'!$F$35*'Caratteristiche CAM'!$H$54/'Caratteristiche CAM'!$C$36</f>
        <v>63.436257597882694</v>
      </c>
      <c r="AK47" s="84" t="str">
        <f t="shared" si="19"/>
        <v>verificato</v>
      </c>
      <c r="AL47" s="37">
        <f t="shared" si="20"/>
        <v>101.45385943698533</v>
      </c>
      <c r="AM47" s="95" t="s">
        <v>52</v>
      </c>
      <c r="AN47" s="37">
        <f t="shared" si="21"/>
        <v>263.68929809017635</v>
      </c>
      <c r="AO47" s="95" t="s">
        <v>52</v>
      </c>
      <c r="AP47" s="91">
        <f t="shared" si="22"/>
        <v>1621.2655796926078</v>
      </c>
      <c r="AQ47" s="95" t="s">
        <v>52</v>
      </c>
      <c r="AR47" s="37">
        <f t="shared" si="23"/>
        <v>330.54806777284222</v>
      </c>
      <c r="AS47" s="95" t="s">
        <v>52</v>
      </c>
    </row>
    <row r="48" spans="1:45" x14ac:dyDescent="0.25">
      <c r="A48" s="5" t="str">
        <f>min!A112</f>
        <v>X</v>
      </c>
      <c r="B48" s="5" t="str">
        <f>min!B112</f>
        <v>2.40X</v>
      </c>
      <c r="C48" s="5" t="str">
        <f>min!C112</f>
        <v>SISM 5</v>
      </c>
      <c r="D48" s="49">
        <f>min!E112</f>
        <v>-425.36000000000007</v>
      </c>
      <c r="E48" s="22">
        <f>min!F112</f>
        <v>-62.527200000000008</v>
      </c>
      <c r="F48" s="22">
        <f>min!G112</f>
        <v>-15.9488</v>
      </c>
      <c r="G48" s="22">
        <f>min!H112</f>
        <v>-11.678080000000001</v>
      </c>
      <c r="H48" s="22">
        <f>min!I112</f>
        <v>-17.292080000000002</v>
      </c>
      <c r="I48" s="90">
        <f>min!J112</f>
        <v>-81.323599999999999</v>
      </c>
      <c r="J48" s="96">
        <f>min!K112</f>
        <v>0.8</v>
      </c>
      <c r="K48" s="96">
        <f>min!L112</f>
        <v>2.2000000000000002</v>
      </c>
      <c r="L48" s="78">
        <v>1</v>
      </c>
      <c r="M48" s="48">
        <f>L48*'Caratteristiche CAM'!$F$36</f>
        <v>1E-3</v>
      </c>
      <c r="N48" s="48">
        <f>1-('Caratteristiche CAM'!$C$35^2+(MINA('RInforzo CAM  min'!J48:K48))^2)/(3*J48*K48)</f>
        <v>0.81060606060606066</v>
      </c>
      <c r="O48" s="48">
        <f>(1-('Caratteristiche CAM'!$C$36/(2*MIN('Caratteristiche CAM'!$C$35,MINA('RInforzo CAM  min'!J48:K48))))^2)</f>
        <v>0.9375</v>
      </c>
      <c r="P48" s="73">
        <f>4*M48/((MAX(MIN(J48:K48),'Caratteristiche CAM'!$C$35))*'Caratteristiche CAM'!$C$36)*'Caratteristiche CAM'!$F$35</f>
        <v>3.1666666666666665E-4</v>
      </c>
      <c r="Q48" s="96">
        <f>0.5*P48*'Caratteristiche CAM'!$H$54</f>
        <v>36.190476190476183</v>
      </c>
      <c r="R48" s="96">
        <f t="shared" si="12"/>
        <v>27.502705627705623</v>
      </c>
      <c r="S48" s="96">
        <f>'Caratteristiche Materiale'!$N$4+'Caratteristiche CAM'!$Q$71*'RInforzo CAM  min'!R48</f>
        <v>635.58847402597405</v>
      </c>
      <c r="T48" s="31" t="str">
        <f>IF(S48&gt;2*'Caratteristiche Materiale'!$N$4,"error","OK")</f>
        <v>OK</v>
      </c>
      <c r="U48" s="16">
        <f t="shared" si="13"/>
        <v>1016.9415584415585</v>
      </c>
      <c r="V48" s="63" t="str">
        <f t="shared" si="14"/>
        <v>verificato</v>
      </c>
      <c r="W48" s="64">
        <f>0.0035+0.015*(R48/'Caratteristiche Materiale'!$N$4)</f>
        <v>4.2072124304267161E-3</v>
      </c>
      <c r="X48" s="16">
        <f>min!M112</f>
        <v>-241.68181818181819</v>
      </c>
      <c r="Y48" s="22">
        <f>IF(ABS(X48)&lt;('Caratteristiche Materiale'!$N$4-'Caratteristiche Materiale'!$N$4*0.4),-(((2*M48*'Caratteristiche CAM'!$F$35)/'Caratteristiche CAM'!$C$35*'Caratteristiche CAM'!$H$56*MAX(J48:K48))/(J48*K48)),0)</f>
        <v>-2.7142857142857149</v>
      </c>
      <c r="Z48" s="22">
        <f>(ABS((X48+Y48))*J48*K48+((2*'Caratteristiche CAM'!$F$35*'Caratteristiche CAM'!$F$36*'RInforzo CAM  min'!L48)/'Caratteristiche CAM'!$C$35)*MAX('RInforzo CAM  min'!J48:K48)*'Caratteristiche CAM'!$H$54)/((0.8*(0.85*'RInforzo CAM  min'!S48)*MIN('RInforzo CAM  min'!J48:K48)+((2*'Caratteristiche CAM'!$F$35*'Caratteristiche CAM'!$F$36*'RInforzo CAM  min'!L48)/'Caratteristiche CAM'!$C$35)*'Caratteristiche CAM'!$H$54))</f>
        <v>1.282449147439169</v>
      </c>
      <c r="AA48" s="96">
        <f>0.85*S48*0.8*Z48*MIN(J48:K48)*(MAX(J48:K48)/2-0.4*Z48)+((2*'Caratteristiche CAM'!$F$35*'Caratteristiche CAM'!$F$36*'RInforzo CAM  min'!L48)/'Caratteristiche CAM'!$C$35)*'Caratteristiche CAM'!$H$54*(MAX('RInforzo CAM  min'!J48:K48)-'RInforzo CAM  min'!Z48)*'RInforzo CAM  min'!Z48/2</f>
        <v>268.8135884433151</v>
      </c>
      <c r="AB48" s="74" t="str">
        <f t="shared" si="16"/>
        <v>verificato</v>
      </c>
      <c r="AC48" s="6">
        <f>ABS(D48)/(0.85*'Caratteristiche Materiale'!$N$4*MAX('RInforzo CAM  min'!J48:K48))+('Caratteristiche CAM'!$F$35*'Caratteristiche CAM'!$F$36*'RInforzo CAM  min'!L48*'Caratteristiche CAM'!$H$54/('Caratteristiche CAM'!$C$35*0.85*'Caratteristiche Materiale'!$N$4*MAX('RInforzo CAM  min'!J48:K48)))</f>
        <v>0.39657579395394521</v>
      </c>
      <c r="AD48" s="96">
        <f>('Caratteristiche CAM'!$F$35*'Caratteristiche CAM'!$F$36*'RInforzo CAM  min'!L48*'Caratteristiche CAM'!$H$54/('Caratteristiche CAM'!$C$35))*MIN(J48:K48)/2+0.85*'Caratteristiche Materiale'!$N$4*MAX('RInforzo CAM  min'!J48:K48)*AC48*(MIN(J48:K48)-0.4*AC48)</f>
        <v>280.35054105290953</v>
      </c>
      <c r="AE48" s="74" t="str">
        <f t="shared" si="17"/>
        <v>verificato</v>
      </c>
      <c r="AF48" s="82">
        <f t="shared" si="15"/>
        <v>1.7412245737195846</v>
      </c>
      <c r="AG48" s="22">
        <f>'Caratteristiche Materiale'!$N$5+0.4*ABS(X48)</f>
        <v>107.50606060606063</v>
      </c>
      <c r="AH48" s="22">
        <f>AF48*MIN(J48:K48)*AG48+0.6*AF48*L48*M48*'Caratteristiche CAM'!$F$35*'Caratteristiche CAM'!$H$54/'Caratteristiche CAM'!$C$36</f>
        <v>164.87753479544077</v>
      </c>
      <c r="AI48" s="85" t="str">
        <f t="shared" si="18"/>
        <v>verificato</v>
      </c>
      <c r="AJ48" s="49">
        <f>MAX!W112+0.6*AF48*L48*M48*'Caratteristiche CAM'!$F$35*'Caratteristiche CAM'!$H$54/'Caratteristiche CAM'!$C$36</f>
        <v>63.436257597882694</v>
      </c>
      <c r="AK48" s="84" t="str">
        <f t="shared" si="19"/>
        <v>verificato</v>
      </c>
      <c r="AL48" s="37">
        <f t="shared" si="20"/>
        <v>101.45385943698533</v>
      </c>
      <c r="AM48" s="95" t="s">
        <v>52</v>
      </c>
      <c r="AN48" s="37">
        <f t="shared" si="21"/>
        <v>263.68929809017635</v>
      </c>
      <c r="AO48" s="95" t="s">
        <v>52</v>
      </c>
      <c r="AP48" s="91">
        <f t="shared" si="22"/>
        <v>1621.2655796926078</v>
      </c>
      <c r="AQ48" s="95" t="s">
        <v>52</v>
      </c>
      <c r="AR48" s="37">
        <f t="shared" si="23"/>
        <v>330.54806777284222</v>
      </c>
      <c r="AS48" s="95" t="s">
        <v>52</v>
      </c>
    </row>
    <row r="49" spans="1:45" x14ac:dyDescent="0.25">
      <c r="A49" s="5" t="str">
        <f>min!A113</f>
        <v>X</v>
      </c>
      <c r="B49" s="5" t="str">
        <f>min!B113</f>
        <v>2.40X</v>
      </c>
      <c r="C49" s="5" t="str">
        <f>min!C113</f>
        <v>SISM 6</v>
      </c>
      <c r="D49" s="49">
        <f>min!E113</f>
        <v>-396.18720000000002</v>
      </c>
      <c r="E49" s="22">
        <f>min!F113</f>
        <v>-33.423200000000001</v>
      </c>
      <c r="F49" s="22">
        <f>min!G113</f>
        <v>-31.272800000000004</v>
      </c>
      <c r="G49" s="22">
        <f>min!H113</f>
        <v>-19.993200000000002</v>
      </c>
      <c r="H49" s="22">
        <f>min!I113</f>
        <v>-28.904960000000003</v>
      </c>
      <c r="I49" s="90">
        <f>min!J113</f>
        <v>-27.24248</v>
      </c>
      <c r="J49" s="96">
        <f>min!K113</f>
        <v>0.8</v>
      </c>
      <c r="K49" s="96">
        <f>min!L113</f>
        <v>2.2000000000000002</v>
      </c>
      <c r="L49" s="78">
        <v>1</v>
      </c>
      <c r="M49" s="48">
        <f>L49*'Caratteristiche CAM'!$F$36</f>
        <v>1E-3</v>
      </c>
      <c r="N49" s="48">
        <f>1-('Caratteristiche CAM'!$C$35^2+(MINA('RInforzo CAM  min'!J49:K49))^2)/(3*J49*K49)</f>
        <v>0.81060606060606066</v>
      </c>
      <c r="O49" s="48">
        <f>(1-('Caratteristiche CAM'!$C$36/(2*MIN('Caratteristiche CAM'!$C$35,MINA('RInforzo CAM  min'!J49:K49))))^2)</f>
        <v>0.9375</v>
      </c>
      <c r="P49" s="73">
        <f>4*M49/((MAX(MIN(J49:K49),'Caratteristiche CAM'!$C$35))*'Caratteristiche CAM'!$C$36)*'Caratteristiche CAM'!$F$35</f>
        <v>3.1666666666666665E-4</v>
      </c>
      <c r="Q49" s="96">
        <f>0.5*P49*'Caratteristiche CAM'!$H$54</f>
        <v>36.190476190476183</v>
      </c>
      <c r="R49" s="96">
        <f t="shared" si="12"/>
        <v>27.502705627705623</v>
      </c>
      <c r="S49" s="96">
        <f>'Caratteristiche Materiale'!$N$4+'Caratteristiche CAM'!$Q$71*'RInforzo CAM  min'!R49</f>
        <v>635.58847402597405</v>
      </c>
      <c r="T49" s="31" t="str">
        <f>IF(S49&gt;2*'Caratteristiche Materiale'!$N$4,"error","OK")</f>
        <v>OK</v>
      </c>
      <c r="U49" s="16">
        <f t="shared" si="13"/>
        <v>1016.9415584415585</v>
      </c>
      <c r="V49" s="63" t="str">
        <f t="shared" si="14"/>
        <v>verificato</v>
      </c>
      <c r="W49" s="64">
        <f>0.0035+0.015*(R49/'Caratteristiche Materiale'!$N$4)</f>
        <v>4.2072124304267161E-3</v>
      </c>
      <c r="X49" s="16">
        <f>min!M113</f>
        <v>-225.10636363636362</v>
      </c>
      <c r="Y49" s="22">
        <f>IF(ABS(X49)&lt;('Caratteristiche Materiale'!$N$4-'Caratteristiche Materiale'!$N$4*0.4),-(((2*M49*'Caratteristiche CAM'!$F$35)/'Caratteristiche CAM'!$C$35*'Caratteristiche CAM'!$H$56*MAX(J49:K49))/(J49*K49)),0)</f>
        <v>-2.7142857142857149</v>
      </c>
      <c r="Z49" s="22">
        <f>(ABS((X49+Y49))*J49*K49+((2*'Caratteristiche CAM'!$F$35*'Caratteristiche CAM'!$F$36*'RInforzo CAM  min'!L49)/'Caratteristiche CAM'!$C$35)*MAX('RInforzo CAM  min'!J49:K49)*'Caratteristiche CAM'!$H$54)/((0.8*(0.85*'RInforzo CAM  min'!S49)*MIN('RInforzo CAM  min'!J49:K49)+((2*'Caratteristiche CAM'!$F$35*'Caratteristiche CAM'!$F$36*'RInforzo CAM  min'!L49)/'Caratteristiche CAM'!$C$35)*'Caratteristiche CAM'!$H$54))</f>
        <v>1.2014667524048366</v>
      </c>
      <c r="AA49" s="96">
        <f>0.85*S49*0.8*Z49*MIN(J49:K49)*(MAX(J49:K49)/2-0.4*Z49)+((2*'Caratteristiche CAM'!$F$35*'Caratteristiche CAM'!$F$36*'RInforzo CAM  min'!L49)/'Caratteristiche CAM'!$C$35)*'Caratteristiche CAM'!$H$54*(MAX('RInforzo CAM  min'!J49:K49)-'RInforzo CAM  min'!Z49)*'RInforzo CAM  min'!Z49/2</f>
        <v>265.99981472671465</v>
      </c>
      <c r="AB49" s="74" t="str">
        <f t="shared" si="16"/>
        <v>verificato</v>
      </c>
      <c r="AC49" s="6">
        <f>ABS(D49)/(0.85*'Caratteristiche Materiale'!$N$4*MAX('RInforzo CAM  min'!J49:K49))+('Caratteristiche CAM'!$F$35*'Caratteristiche CAM'!$F$36*'RInforzo CAM  min'!L49*'Caratteristiche CAM'!$H$54/('Caratteristiche CAM'!$C$35*0.85*'Caratteristiche Materiale'!$N$4*MAX('RInforzo CAM  min'!J49:K49)))</f>
        <v>0.36983220342682527</v>
      </c>
      <c r="AD49" s="96">
        <f>('Caratteristiche CAM'!$F$35*'Caratteristiche CAM'!$F$36*'RInforzo CAM  min'!L49*'Caratteristiche CAM'!$H$54/('Caratteristiche CAM'!$C$35))*MIN(J49:K49)/2+0.85*'Caratteristiche Materiale'!$N$4*MAX('RInforzo CAM  min'!J49:K49)*AC49*(MIN(J49:K49)-0.4*AC49)</f>
        <v>265.95560794330538</v>
      </c>
      <c r="AE49" s="74" t="str">
        <f t="shared" si="17"/>
        <v>verificato</v>
      </c>
      <c r="AF49" s="82">
        <f t="shared" si="15"/>
        <v>1.7007333762024184</v>
      </c>
      <c r="AG49" s="22">
        <f>'Caratteristiche Materiale'!$N$5+0.4*ABS(X49)</f>
        <v>100.8758787878788</v>
      </c>
      <c r="AH49" s="22">
        <f>AF49*MIN(J49:K49)*AG49+0.6*AF49*L49*M49*'Caratteristiche CAM'!$F$35*'Caratteristiche CAM'!$H$54/'Caratteristiche CAM'!$C$36</f>
        <v>152.02246330850846</v>
      </c>
      <c r="AI49" s="85" t="str">
        <f t="shared" si="18"/>
        <v>verificato</v>
      </c>
      <c r="AJ49" s="49">
        <f>MAX!W113+0.6*AF49*L49*M49*'Caratteristiche CAM'!$F$35*'Caratteristiche CAM'!$H$54/'Caratteristiche CAM'!$C$36</f>
        <v>66.780874549997293</v>
      </c>
      <c r="AK49" s="84" t="str">
        <f t="shared" si="19"/>
        <v>verificato</v>
      </c>
      <c r="AL49" s="37">
        <f t="shared" si="20"/>
        <v>199.80395219487448</v>
      </c>
      <c r="AM49" s="95" t="s">
        <v>52</v>
      </c>
      <c r="AN49" s="37">
        <f t="shared" si="21"/>
        <v>454.84113821689266</v>
      </c>
      <c r="AO49" s="95" t="s">
        <v>52</v>
      </c>
      <c r="AP49" s="91">
        <f t="shared" si="22"/>
        <v>920.10370518867819</v>
      </c>
      <c r="AQ49" s="95" t="s">
        <v>52</v>
      </c>
      <c r="AR49" s="37">
        <f t="shared" si="23"/>
        <v>976.41556395274824</v>
      </c>
      <c r="AS49" s="95" t="s">
        <v>52</v>
      </c>
    </row>
    <row r="50" spans="1:45" x14ac:dyDescent="0.25">
      <c r="A50" s="5" t="str">
        <f>min!A114</f>
        <v>X</v>
      </c>
      <c r="B50" s="5" t="str">
        <f>min!B114</f>
        <v>2.40X</v>
      </c>
      <c r="C50" s="5" t="str">
        <f>min!C114</f>
        <v>SISM 7</v>
      </c>
      <c r="D50" s="49">
        <f>min!E114</f>
        <v>-396.18720000000002</v>
      </c>
      <c r="E50" s="22">
        <f>min!F114</f>
        <v>-33.423200000000001</v>
      </c>
      <c r="F50" s="22">
        <f>min!G114</f>
        <v>-31.272800000000004</v>
      </c>
      <c r="G50" s="22">
        <f>min!H114</f>
        <v>-19.993200000000002</v>
      </c>
      <c r="H50" s="22">
        <f>min!I114</f>
        <v>-28.904960000000003</v>
      </c>
      <c r="I50" s="90">
        <f>min!J114</f>
        <v>-27.24248</v>
      </c>
      <c r="J50" s="96">
        <f>min!K114</f>
        <v>0.8</v>
      </c>
      <c r="K50" s="96">
        <f>min!L114</f>
        <v>2.2000000000000002</v>
      </c>
      <c r="L50" s="78">
        <v>1</v>
      </c>
      <c r="M50" s="48">
        <f>L50*'Caratteristiche CAM'!$F$36</f>
        <v>1E-3</v>
      </c>
      <c r="N50" s="48">
        <f>1-('Caratteristiche CAM'!$C$35^2+(MINA('RInforzo CAM  min'!J50:K50))^2)/(3*J50*K50)</f>
        <v>0.81060606060606066</v>
      </c>
      <c r="O50" s="48">
        <f>(1-('Caratteristiche CAM'!$C$36/(2*MIN('Caratteristiche CAM'!$C$35,MINA('RInforzo CAM  min'!J50:K50))))^2)</f>
        <v>0.9375</v>
      </c>
      <c r="P50" s="73">
        <f>4*M50/((MAX(MIN(J50:K50),'Caratteristiche CAM'!$C$35))*'Caratteristiche CAM'!$C$36)*'Caratteristiche CAM'!$F$35</f>
        <v>3.1666666666666665E-4</v>
      </c>
      <c r="Q50" s="96">
        <f>0.5*P50*'Caratteristiche CAM'!$H$54</f>
        <v>36.190476190476183</v>
      </c>
      <c r="R50" s="96">
        <f t="shared" si="12"/>
        <v>27.502705627705623</v>
      </c>
      <c r="S50" s="96">
        <f>'Caratteristiche Materiale'!$N$4+'Caratteristiche CAM'!$Q$71*'RInforzo CAM  min'!R50</f>
        <v>635.58847402597405</v>
      </c>
      <c r="T50" s="31" t="str">
        <f>IF(S50&gt;2*'Caratteristiche Materiale'!$N$4,"error","OK")</f>
        <v>OK</v>
      </c>
      <c r="U50" s="16">
        <f t="shared" si="13"/>
        <v>1016.9415584415585</v>
      </c>
      <c r="V50" s="63" t="str">
        <f t="shared" si="14"/>
        <v>verificato</v>
      </c>
      <c r="W50" s="64">
        <f>0.0035+0.015*(R50/'Caratteristiche Materiale'!$N$4)</f>
        <v>4.2072124304267161E-3</v>
      </c>
      <c r="X50" s="16">
        <f>min!M114</f>
        <v>-225.10636363636362</v>
      </c>
      <c r="Y50" s="22">
        <f>IF(ABS(X50)&lt;('Caratteristiche Materiale'!$N$4-'Caratteristiche Materiale'!$N$4*0.4),-(((2*M50*'Caratteristiche CAM'!$F$35)/'Caratteristiche CAM'!$C$35*'Caratteristiche CAM'!$H$56*MAX(J50:K50))/(J50*K50)),0)</f>
        <v>-2.7142857142857149</v>
      </c>
      <c r="Z50" s="22">
        <f>(ABS((X50+Y50))*J50*K50+((2*'Caratteristiche CAM'!$F$35*'Caratteristiche CAM'!$F$36*'RInforzo CAM  min'!L50)/'Caratteristiche CAM'!$C$35)*MAX('RInforzo CAM  min'!J50:K50)*'Caratteristiche CAM'!$H$54)/((0.8*(0.85*'RInforzo CAM  min'!S50)*MIN('RInforzo CAM  min'!J50:K50)+((2*'Caratteristiche CAM'!$F$35*'Caratteristiche CAM'!$F$36*'RInforzo CAM  min'!L50)/'Caratteristiche CAM'!$C$35)*'Caratteristiche CAM'!$H$54))</f>
        <v>1.2014667524048366</v>
      </c>
      <c r="AA50" s="96">
        <f>0.85*S50*0.8*Z50*MIN(J50:K50)*(MAX(J50:K50)/2-0.4*Z50)+((2*'Caratteristiche CAM'!$F$35*'Caratteristiche CAM'!$F$36*'RInforzo CAM  min'!L50)/'Caratteristiche CAM'!$C$35)*'Caratteristiche CAM'!$H$54*(MAX('RInforzo CAM  min'!J50:K50)-'RInforzo CAM  min'!Z50)*'RInforzo CAM  min'!Z50/2</f>
        <v>265.99981472671465</v>
      </c>
      <c r="AB50" s="74" t="str">
        <f t="shared" si="16"/>
        <v>verificato</v>
      </c>
      <c r="AC50" s="6">
        <f>ABS(D50)/(0.85*'Caratteristiche Materiale'!$N$4*MAX('RInforzo CAM  min'!J50:K50))+('Caratteristiche CAM'!$F$35*'Caratteristiche CAM'!$F$36*'RInforzo CAM  min'!L50*'Caratteristiche CAM'!$H$54/('Caratteristiche CAM'!$C$35*0.85*'Caratteristiche Materiale'!$N$4*MAX('RInforzo CAM  min'!J50:K50)))</f>
        <v>0.36983220342682527</v>
      </c>
      <c r="AD50" s="96">
        <f>('Caratteristiche CAM'!$F$35*'Caratteristiche CAM'!$F$36*'RInforzo CAM  min'!L50*'Caratteristiche CAM'!$H$54/('Caratteristiche CAM'!$C$35))*MIN(J50:K50)/2+0.85*'Caratteristiche Materiale'!$N$4*MAX('RInforzo CAM  min'!J50:K50)*AC50*(MIN(J50:K50)-0.4*AC50)</f>
        <v>265.95560794330538</v>
      </c>
      <c r="AE50" s="74" t="str">
        <f t="shared" si="17"/>
        <v>verificato</v>
      </c>
      <c r="AF50" s="82">
        <f t="shared" si="15"/>
        <v>1.7007333762024184</v>
      </c>
      <c r="AG50" s="22">
        <f>'Caratteristiche Materiale'!$N$5+0.4*ABS(X50)</f>
        <v>100.8758787878788</v>
      </c>
      <c r="AH50" s="22">
        <f>AF50*MIN(J50:K50)*AG50+0.6*AF50*L50*M50*'Caratteristiche CAM'!$F$35*'Caratteristiche CAM'!$H$54/'Caratteristiche CAM'!$C$36</f>
        <v>152.02246330850846</v>
      </c>
      <c r="AI50" s="85" t="str">
        <f t="shared" si="18"/>
        <v>verificato</v>
      </c>
      <c r="AJ50" s="49">
        <f>MAX!W114+0.6*AF50*L50*M50*'Caratteristiche CAM'!$F$35*'Caratteristiche CAM'!$H$54/'Caratteristiche CAM'!$C$36</f>
        <v>66.780874549997293</v>
      </c>
      <c r="AK50" s="84" t="str">
        <f t="shared" si="19"/>
        <v>verificato</v>
      </c>
      <c r="AL50" s="37">
        <f t="shared" si="20"/>
        <v>199.80395219487448</v>
      </c>
      <c r="AM50" s="95" t="s">
        <v>52</v>
      </c>
      <c r="AN50" s="37">
        <f t="shared" si="21"/>
        <v>454.84113821689266</v>
      </c>
      <c r="AO50" s="95" t="s">
        <v>52</v>
      </c>
      <c r="AP50" s="91">
        <f t="shared" si="22"/>
        <v>920.10370518867819</v>
      </c>
      <c r="AQ50" s="95" t="s">
        <v>52</v>
      </c>
      <c r="AR50" s="37">
        <f t="shared" si="23"/>
        <v>976.41556395274824</v>
      </c>
      <c r="AS50" s="95" t="s">
        <v>52</v>
      </c>
    </row>
    <row r="51" spans="1:45" x14ac:dyDescent="0.25">
      <c r="A51" s="5" t="str">
        <f>min!A115</f>
        <v>X</v>
      </c>
      <c r="B51" s="5" t="str">
        <f>min!B115</f>
        <v>2.40X</v>
      </c>
      <c r="C51" s="5" t="str">
        <f>min!C115</f>
        <v>SISM 8</v>
      </c>
      <c r="D51" s="49">
        <f>min!E115</f>
        <v>-396.18720000000002</v>
      </c>
      <c r="E51" s="22">
        <f>min!F115</f>
        <v>-33.423200000000001</v>
      </c>
      <c r="F51" s="22">
        <f>min!G115</f>
        <v>-31.272800000000004</v>
      </c>
      <c r="G51" s="22">
        <f>min!H115</f>
        <v>-19.993200000000002</v>
      </c>
      <c r="H51" s="22">
        <f>min!I115</f>
        <v>-28.904960000000003</v>
      </c>
      <c r="I51" s="90">
        <f>min!J115</f>
        <v>-27.24248</v>
      </c>
      <c r="J51" s="96">
        <f>min!K115</f>
        <v>0.8</v>
      </c>
      <c r="K51" s="96">
        <f>min!L115</f>
        <v>2.2000000000000002</v>
      </c>
      <c r="L51" s="78">
        <v>1</v>
      </c>
      <c r="M51" s="48">
        <f>L51*'Caratteristiche CAM'!$F$36</f>
        <v>1E-3</v>
      </c>
      <c r="N51" s="48">
        <f>1-('Caratteristiche CAM'!$C$35^2+(MINA('RInforzo CAM  min'!J51:K51))^2)/(3*J51*K51)</f>
        <v>0.81060606060606066</v>
      </c>
      <c r="O51" s="48">
        <f>(1-('Caratteristiche CAM'!$C$36/(2*MIN('Caratteristiche CAM'!$C$35,MINA('RInforzo CAM  min'!J51:K51))))^2)</f>
        <v>0.9375</v>
      </c>
      <c r="P51" s="73">
        <f>4*M51/((MAX(MIN(J51:K51),'Caratteristiche CAM'!$C$35))*'Caratteristiche CAM'!$C$36)*'Caratteristiche CAM'!$F$35</f>
        <v>3.1666666666666665E-4</v>
      </c>
      <c r="Q51" s="96">
        <f>0.5*P51*'Caratteristiche CAM'!$H$54</f>
        <v>36.190476190476183</v>
      </c>
      <c r="R51" s="96">
        <f t="shared" si="12"/>
        <v>27.502705627705623</v>
      </c>
      <c r="S51" s="96">
        <f>'Caratteristiche Materiale'!$N$4+'Caratteristiche CAM'!$Q$71*'RInforzo CAM  min'!R51</f>
        <v>635.58847402597405</v>
      </c>
      <c r="T51" s="31" t="str">
        <f>IF(S51&gt;2*'Caratteristiche Materiale'!$N$4,"error","OK")</f>
        <v>OK</v>
      </c>
      <c r="U51" s="16">
        <f t="shared" si="13"/>
        <v>1016.9415584415585</v>
      </c>
      <c r="V51" s="63" t="str">
        <f t="shared" si="14"/>
        <v>verificato</v>
      </c>
      <c r="W51" s="64">
        <f>0.0035+0.015*(R51/'Caratteristiche Materiale'!$N$4)</f>
        <v>4.2072124304267161E-3</v>
      </c>
      <c r="X51" s="16">
        <f>min!M115</f>
        <v>-225.10636363636362</v>
      </c>
      <c r="Y51" s="22">
        <f>IF(ABS(X51)&lt;('Caratteristiche Materiale'!$N$4-'Caratteristiche Materiale'!$N$4*0.4),-(((2*M51*'Caratteristiche CAM'!$F$35)/'Caratteristiche CAM'!$C$35*'Caratteristiche CAM'!$H$56*MAX(J51:K51))/(J51*K51)),0)</f>
        <v>-2.7142857142857149</v>
      </c>
      <c r="Z51" s="22">
        <f>(ABS((X51+Y51))*J51*K51+((2*'Caratteristiche CAM'!$F$35*'Caratteristiche CAM'!$F$36*'RInforzo CAM  min'!L51)/'Caratteristiche CAM'!$C$35)*MAX('RInforzo CAM  min'!J51:K51)*'Caratteristiche CAM'!$H$54)/((0.8*(0.85*'RInforzo CAM  min'!S51)*MIN('RInforzo CAM  min'!J51:K51)+((2*'Caratteristiche CAM'!$F$35*'Caratteristiche CAM'!$F$36*'RInforzo CAM  min'!L51)/'Caratteristiche CAM'!$C$35)*'Caratteristiche CAM'!$H$54))</f>
        <v>1.2014667524048366</v>
      </c>
      <c r="AA51" s="96">
        <f>0.85*S51*0.8*Z51*MIN(J51:K51)*(MAX(J51:K51)/2-0.4*Z51)+((2*'Caratteristiche CAM'!$F$35*'Caratteristiche CAM'!$F$36*'RInforzo CAM  min'!L51)/'Caratteristiche CAM'!$C$35)*'Caratteristiche CAM'!$H$54*(MAX('RInforzo CAM  min'!J51:K51)-'RInforzo CAM  min'!Z51)*'RInforzo CAM  min'!Z51/2</f>
        <v>265.99981472671465</v>
      </c>
      <c r="AB51" s="74" t="str">
        <f t="shared" si="16"/>
        <v>verificato</v>
      </c>
      <c r="AC51" s="6">
        <f>ABS(D51)/(0.85*'Caratteristiche Materiale'!$N$4*MAX('RInforzo CAM  min'!J51:K51))+('Caratteristiche CAM'!$F$35*'Caratteristiche CAM'!$F$36*'RInforzo CAM  min'!L51*'Caratteristiche CAM'!$H$54/('Caratteristiche CAM'!$C$35*0.85*'Caratteristiche Materiale'!$N$4*MAX('RInforzo CAM  min'!J51:K51)))</f>
        <v>0.36983220342682527</v>
      </c>
      <c r="AD51" s="96">
        <f>('Caratteristiche CAM'!$F$35*'Caratteristiche CAM'!$F$36*'RInforzo CAM  min'!L51*'Caratteristiche CAM'!$H$54/('Caratteristiche CAM'!$C$35))*MIN(J51:K51)/2+0.85*'Caratteristiche Materiale'!$N$4*MAX('RInforzo CAM  min'!J51:K51)*AC51*(MIN(J51:K51)-0.4*AC51)</f>
        <v>265.95560794330538</v>
      </c>
      <c r="AE51" s="74" t="str">
        <f t="shared" si="17"/>
        <v>verificato</v>
      </c>
      <c r="AF51" s="82">
        <f t="shared" si="15"/>
        <v>1.7007333762024184</v>
      </c>
      <c r="AG51" s="22">
        <f>'Caratteristiche Materiale'!$N$5+0.4*ABS(X51)</f>
        <v>100.8758787878788</v>
      </c>
      <c r="AH51" s="22">
        <f>AF51*MIN(J51:K51)*AG51+0.6*AF51*L51*M51*'Caratteristiche CAM'!$F$35*'Caratteristiche CAM'!$H$54/'Caratteristiche CAM'!$C$36</f>
        <v>152.02246330850846</v>
      </c>
      <c r="AI51" s="85" t="str">
        <f t="shared" si="18"/>
        <v>verificato</v>
      </c>
      <c r="AJ51" s="49">
        <f>MAX!W115+0.6*AF51*L51*M51*'Caratteristiche CAM'!$F$35*'Caratteristiche CAM'!$H$54/'Caratteristiche CAM'!$C$36</f>
        <v>66.780874549997293</v>
      </c>
      <c r="AK51" s="84" t="str">
        <f t="shared" si="19"/>
        <v>verificato</v>
      </c>
      <c r="AL51" s="37">
        <f t="shared" si="20"/>
        <v>199.80395219487448</v>
      </c>
      <c r="AM51" s="95" t="s">
        <v>52</v>
      </c>
      <c r="AN51" s="37">
        <f t="shared" si="21"/>
        <v>454.84113821689266</v>
      </c>
      <c r="AO51" s="95" t="s">
        <v>52</v>
      </c>
      <c r="AP51" s="91">
        <f t="shared" si="22"/>
        <v>920.10370518867819</v>
      </c>
      <c r="AQ51" s="95" t="s">
        <v>52</v>
      </c>
      <c r="AR51" s="37">
        <f t="shared" si="23"/>
        <v>976.41556395274824</v>
      </c>
      <c r="AS51" s="95" t="s">
        <v>52</v>
      </c>
    </row>
    <row r="52" spans="1:45" x14ac:dyDescent="0.25">
      <c r="A52" s="5" t="str">
        <f>min!A116</f>
        <v>X</v>
      </c>
      <c r="B52" s="5" t="str">
        <f>min!B116</f>
        <v>2.41x</v>
      </c>
      <c r="C52" s="5" t="str">
        <f>min!C116</f>
        <v>SISM 1</v>
      </c>
      <c r="D52" s="49">
        <f>min!E116</f>
        <v>-673.69440000000009</v>
      </c>
      <c r="E52" s="22">
        <f>min!F116</f>
        <v>-15.720800000000001</v>
      </c>
      <c r="F52" s="22">
        <f>min!G116</f>
        <v>-27.275200000000002</v>
      </c>
      <c r="G52" s="22">
        <f>min!H116</f>
        <v>-30.5488</v>
      </c>
      <c r="H52" s="22">
        <f>min!I116</f>
        <v>-24.006160000000001</v>
      </c>
      <c r="I52" s="90">
        <f>min!J116</f>
        <v>-138.03623999999999</v>
      </c>
      <c r="J52" s="96">
        <f>min!K116</f>
        <v>0.8</v>
      </c>
      <c r="K52" s="96">
        <f>min!L116</f>
        <v>3.72</v>
      </c>
      <c r="L52" s="78">
        <v>1</v>
      </c>
      <c r="M52" s="48">
        <f>L52*'Caratteristiche CAM'!$F$36</f>
        <v>1E-3</v>
      </c>
      <c r="N52" s="48">
        <f>1-('Caratteristiche CAM'!$C$35^2+(MINA('RInforzo CAM  min'!J52:K52))^2)/(3*J52*K52)</f>
        <v>0.88799283154121866</v>
      </c>
      <c r="O52" s="48">
        <f>(1-('Caratteristiche CAM'!$C$36/(2*MIN('Caratteristiche CAM'!$C$35,MINA('RInforzo CAM  min'!J52:K52))))^2)</f>
        <v>0.9375</v>
      </c>
      <c r="P52" s="73">
        <f>4*M52/((MAX(MIN(J52:K52),'Caratteristiche CAM'!$C$35))*'Caratteristiche CAM'!$C$36)*'Caratteristiche CAM'!$F$35</f>
        <v>3.1666666666666665E-4</v>
      </c>
      <c r="Q52" s="96">
        <f>0.5*P52*'Caratteristiche CAM'!$H$54</f>
        <v>36.190476190476183</v>
      </c>
      <c r="R52" s="96">
        <f t="shared" si="12"/>
        <v>30.128328213005627</v>
      </c>
      <c r="S52" s="96">
        <f>'Caratteristiche Materiale'!$N$4+'Caratteristiche CAM'!$Q$71*'RInforzo CAM  min'!R52</f>
        <v>640.57715693804403</v>
      </c>
      <c r="T52" s="31" t="str">
        <f>IF(S52&gt;2*'Caratteristiche Materiale'!$N$4,"error","OK")</f>
        <v>OK</v>
      </c>
      <c r="U52" s="16">
        <f t="shared" si="13"/>
        <v>1733.0523809523811</v>
      </c>
      <c r="V52" s="63" t="str">
        <f t="shared" si="14"/>
        <v>verificato</v>
      </c>
      <c r="W52" s="64">
        <f>0.0035+0.015*(R52/'Caratteristiche Materiale'!$N$4)</f>
        <v>4.2747284397630023E-3</v>
      </c>
      <c r="X52" s="16">
        <f>min!M116</f>
        <v>-226.3758064516129</v>
      </c>
      <c r="Y52" s="22">
        <f>IF(ABS(X52)&lt;('Caratteristiche Materiale'!$N$4-'Caratteristiche Materiale'!$N$4*0.4),-(((2*M52*'Caratteristiche CAM'!$F$35)/'Caratteristiche CAM'!$C$35*'Caratteristiche CAM'!$H$56*MAX(J52:K52))/(J52*K52)),0)</f>
        <v>-2.714285714285714</v>
      </c>
      <c r="Z52" s="22">
        <f>(ABS((X52+Y52))*J52*K52+((2*'Caratteristiche CAM'!$F$35*'Caratteristiche CAM'!$F$36*'RInforzo CAM  min'!L52)/'Caratteristiche CAM'!$C$35)*MAX('RInforzo CAM  min'!J52:K52)*'Caratteristiche CAM'!$H$54)/((0.8*(0.85*'RInforzo CAM  min'!S52)*MIN('RInforzo CAM  min'!J52:K52)+((2*'Caratteristiche CAM'!$F$35*'Caratteristiche CAM'!$F$36*'RInforzo CAM  min'!L52)/'Caratteristiche CAM'!$C$35)*'Caratteristiche CAM'!$H$54))</f>
        <v>2.0267893945907556</v>
      </c>
      <c r="AA52" s="96">
        <f>0.85*S52*0.8*Z52*MIN(J52:K52)*(MAX(J52:K52)/2-0.4*Z52)+((2*'Caratteristiche CAM'!$F$35*'Caratteristiche CAM'!$F$36*'RInforzo CAM  min'!L52)/'Caratteristiche CAM'!$C$35)*'Caratteristiche CAM'!$H$54*(MAX('RInforzo CAM  min'!J52:K52)-'RInforzo CAM  min'!Z52)*'RInforzo CAM  min'!Z52/2</f>
        <v>765.93155322745201</v>
      </c>
      <c r="AB52" s="74" t="str">
        <f t="shared" si="16"/>
        <v>verificato</v>
      </c>
      <c r="AC52" s="6">
        <f>ABS(D52)/(0.85*'Caratteristiche Materiale'!$N$4*MAX('RInforzo CAM  min'!J52:K52))+('Caratteristiche CAM'!$F$35*'Caratteristiche CAM'!$F$36*'RInforzo CAM  min'!L52*'Caratteristiche CAM'!$H$54/('Caratteristiche CAM'!$C$35*0.85*'Caratteristiche Materiale'!$N$4*MAX('RInforzo CAM  min'!J52:K52)))</f>
        <v>0.36916914894990255</v>
      </c>
      <c r="AD52" s="96">
        <f>('Caratteristiche CAM'!$F$35*'Caratteristiche CAM'!$F$36*'RInforzo CAM  min'!L52*'Caratteristiche CAM'!$H$54/('Caratteristiche CAM'!$C$35))*MIN(J52:K52)/2+0.85*'Caratteristiche Materiale'!$N$4*MAX('RInforzo CAM  min'!J52:K52)*AC52*(MIN(J52:K52)-0.4*AC52)</f>
        <v>447.08952638196189</v>
      </c>
      <c r="AE52" s="74" t="str">
        <f t="shared" si="17"/>
        <v>verificato</v>
      </c>
      <c r="AF52" s="82">
        <f t="shared" si="15"/>
        <v>2.8733946972953781</v>
      </c>
      <c r="AG52" s="22">
        <f>'Caratteristiche Materiale'!$N$5+0.4*ABS(X52)</f>
        <v>101.38365591397852</v>
      </c>
      <c r="AH52" s="22">
        <f>AF52*MIN(J52:K52)*AG52+0.6*AF52*L52*M52*'Caratteristiche CAM'!$F$35*'Caratteristiche CAM'!$H$54/'Caratteristiche CAM'!$C$36</f>
        <v>258.00969280731022</v>
      </c>
      <c r="AI52" s="85" t="str">
        <f t="shared" si="18"/>
        <v>verificato</v>
      </c>
      <c r="AJ52" s="49">
        <f>MAX!W116+0.6*AF52*L52*M52*'Caratteristiche CAM'!$F$35*'Caratteristiche CAM'!$H$54/'Caratteristiche CAM'!$C$36</f>
        <v>105.09144468060654</v>
      </c>
      <c r="AK52" s="84" t="str">
        <f t="shared" si="19"/>
        <v>verificato</v>
      </c>
      <c r="AL52" s="37">
        <f t="shared" si="20"/>
        <v>668.48662078651557</v>
      </c>
      <c r="AM52" s="95" t="s">
        <v>52</v>
      </c>
      <c r="AN52" s="37">
        <f t="shared" si="21"/>
        <v>1641.1995115217433</v>
      </c>
      <c r="AO52" s="95" t="s">
        <v>52</v>
      </c>
      <c r="AP52" s="91">
        <f t="shared" si="22"/>
        <v>1862.3950118717939</v>
      </c>
      <c r="AQ52" s="95" t="s">
        <v>52</v>
      </c>
      <c r="AR52" s="37">
        <f t="shared" si="23"/>
        <v>554.87714909320346</v>
      </c>
      <c r="AS52" s="95" t="s">
        <v>52</v>
      </c>
    </row>
    <row r="53" spans="1:45" x14ac:dyDescent="0.25">
      <c r="A53" s="5" t="str">
        <f>min!A117</f>
        <v>X</v>
      </c>
      <c r="B53" s="5" t="str">
        <f>min!B117</f>
        <v>2.41x</v>
      </c>
      <c r="C53" s="5" t="str">
        <f>min!C117</f>
        <v>SISM 2</v>
      </c>
      <c r="D53" s="49">
        <f>min!E117</f>
        <v>-665.58320000000003</v>
      </c>
      <c r="E53" s="22">
        <f>min!F117</f>
        <v>-37.4968</v>
      </c>
      <c r="F53" s="22">
        <f>min!G117</f>
        <v>-41.623200000000004</v>
      </c>
      <c r="G53" s="22">
        <f>min!H117</f>
        <v>-63.049680000000002</v>
      </c>
      <c r="H53" s="22">
        <f>min!I117</f>
        <v>-35.161760000000001</v>
      </c>
      <c r="I53" s="90">
        <f>min!J117</f>
        <v>-171.98304000000002</v>
      </c>
      <c r="J53" s="96">
        <f>min!K117</f>
        <v>0.8</v>
      </c>
      <c r="K53" s="96">
        <f>min!L117</f>
        <v>3.72</v>
      </c>
      <c r="L53" s="78">
        <v>1</v>
      </c>
      <c r="M53" s="48">
        <f>L53*'Caratteristiche CAM'!$F$36</f>
        <v>1E-3</v>
      </c>
      <c r="N53" s="48">
        <f>1-('Caratteristiche CAM'!$C$35^2+(MINA('RInforzo CAM  min'!J53:K53))^2)/(3*J53*K53)</f>
        <v>0.88799283154121866</v>
      </c>
      <c r="O53" s="48">
        <f>(1-('Caratteristiche CAM'!$C$36/(2*MIN('Caratteristiche CAM'!$C$35,MINA('RInforzo CAM  min'!J53:K53))))^2)</f>
        <v>0.9375</v>
      </c>
      <c r="P53" s="73">
        <f>4*M53/((MAX(MIN(J53:K53),'Caratteristiche CAM'!$C$35))*'Caratteristiche CAM'!$C$36)*'Caratteristiche CAM'!$F$35</f>
        <v>3.1666666666666665E-4</v>
      </c>
      <c r="Q53" s="96">
        <f>0.5*P53*'Caratteristiche CAM'!$H$54</f>
        <v>36.190476190476183</v>
      </c>
      <c r="R53" s="96">
        <f t="shared" si="12"/>
        <v>30.128328213005627</v>
      </c>
      <c r="S53" s="96">
        <f>'Caratteristiche Materiale'!$N$4+'Caratteristiche CAM'!$Q$71*'RInforzo CAM  min'!R53</f>
        <v>640.57715693804403</v>
      </c>
      <c r="T53" s="31" t="str">
        <f>IF(S53&gt;2*'Caratteristiche Materiale'!$N$4,"error","OK")</f>
        <v>OK</v>
      </c>
      <c r="U53" s="16">
        <f t="shared" si="13"/>
        <v>1733.0523809523811</v>
      </c>
      <c r="V53" s="63" t="str">
        <f t="shared" si="14"/>
        <v>verificato</v>
      </c>
      <c r="W53" s="64">
        <f>0.0035+0.015*(R53/'Caratteristiche Materiale'!$N$4)</f>
        <v>4.2747284397630023E-3</v>
      </c>
      <c r="X53" s="16">
        <f>min!M117</f>
        <v>-223.65026881720428</v>
      </c>
      <c r="Y53" s="22">
        <f>IF(ABS(X53)&lt;('Caratteristiche Materiale'!$N$4-'Caratteristiche Materiale'!$N$4*0.4),-(((2*M53*'Caratteristiche CAM'!$F$35)/'Caratteristiche CAM'!$C$35*'Caratteristiche CAM'!$H$56*MAX(J53:K53))/(J53*K53)),0)</f>
        <v>-2.714285714285714</v>
      </c>
      <c r="Z53" s="22">
        <f>(ABS((X53+Y53))*J53*K53+((2*'Caratteristiche CAM'!$F$35*'Caratteristiche CAM'!$F$36*'RInforzo CAM  min'!L53)/'Caratteristiche CAM'!$C$35)*MAX('RInforzo CAM  min'!J53:K53)*'Caratteristiche CAM'!$H$54)/((0.8*(0.85*'RInforzo CAM  min'!S53)*MIN('RInforzo CAM  min'!J53:K53)+((2*'Caratteristiche CAM'!$F$35*'Caratteristiche CAM'!$F$36*'RInforzo CAM  min'!L53)/'Caratteristiche CAM'!$C$35)*'Caratteristiche CAM'!$H$54))</f>
        <v>2.004441422863867</v>
      </c>
      <c r="AA53" s="96">
        <f>0.85*S53*0.8*Z53*MIN(J53:K53)*(MAX(J53:K53)/2-0.4*Z53)+((2*'Caratteristiche CAM'!$F$35*'Caratteristiche CAM'!$F$36*'RInforzo CAM  min'!L53)/'Caratteristiche CAM'!$C$35)*'Caratteristiche CAM'!$H$54*(MAX('RInforzo CAM  min'!J53:K53)-'RInforzo CAM  min'!Z53)*'RInforzo CAM  min'!Z53/2</f>
        <v>764.05438474734922</v>
      </c>
      <c r="AB53" s="74" t="str">
        <f t="shared" si="16"/>
        <v>verificato</v>
      </c>
      <c r="AC53" s="6">
        <f>ABS(D53)/(0.85*'Caratteristiche Materiale'!$N$4*MAX('RInforzo CAM  min'!J53:K53))+('Caratteristiche CAM'!$F$35*'Caratteristiche CAM'!$F$36*'RInforzo CAM  min'!L53*'Caratteristiche CAM'!$H$54/('Caratteristiche CAM'!$C$35*0.85*'Caratteristiche Materiale'!$N$4*MAX('RInforzo CAM  min'!J53:K53)))</f>
        <v>0.36477164285068864</v>
      </c>
      <c r="AD53" s="96">
        <f>('Caratteristiche CAM'!$F$35*'Caratteristiche CAM'!$F$36*'RInforzo CAM  min'!L53*'Caratteristiche CAM'!$H$54/('Caratteristiche CAM'!$C$35))*MIN(J53:K53)/2+0.85*'Caratteristiche Materiale'!$N$4*MAX('RInforzo CAM  min'!J53:K53)*AC53*(MIN(J53:K53)-0.4*AC53)</f>
        <v>442.9818226021431</v>
      </c>
      <c r="AE53" s="74" t="str">
        <f t="shared" si="17"/>
        <v>verificato</v>
      </c>
      <c r="AF53" s="82">
        <f t="shared" si="15"/>
        <v>2.8622207114319336</v>
      </c>
      <c r="AG53" s="22">
        <f>'Caratteristiche Materiale'!$N$5+0.4*ABS(X53)</f>
        <v>100.29344086021504</v>
      </c>
      <c r="AH53" s="22">
        <f>AF53*MIN(J53:K53)*AG53+0.6*AF53*L53*M53*'Caratteristiche CAM'!$F$35*'Caratteristiche CAM'!$H$54/'Caratteristiche CAM'!$C$36</f>
        <v>254.51000224285664</v>
      </c>
      <c r="AI53" s="85" t="str">
        <f t="shared" si="18"/>
        <v>verificato</v>
      </c>
      <c r="AJ53" s="49">
        <f>MAX!W117+0.6*AF53*L53*M53*'Caratteristiche CAM'!$F$35*'Caratteristiche CAM'!$H$54/'Caratteristiche CAM'!$C$36</f>
        <v>106.07488914832939</v>
      </c>
      <c r="AK53" s="84" t="str">
        <f t="shared" si="19"/>
        <v>verificato</v>
      </c>
      <c r="AL53" s="37">
        <f t="shared" si="20"/>
        <v>282.89051105248819</v>
      </c>
      <c r="AM53" s="95" t="s">
        <v>52</v>
      </c>
      <c r="AN53" s="37">
        <f t="shared" si="21"/>
        <v>678.75125942175498</v>
      </c>
      <c r="AO53" s="95" t="s">
        <v>52</v>
      </c>
      <c r="AP53" s="91">
        <f t="shared" si="22"/>
        <v>1259.8397310093212</v>
      </c>
      <c r="AQ53" s="95" t="s">
        <v>52</v>
      </c>
      <c r="AR53" s="37">
        <f t="shared" si="23"/>
        <v>444.26147179823613</v>
      </c>
      <c r="AS53" s="95" t="s">
        <v>52</v>
      </c>
    </row>
    <row r="54" spans="1:45" x14ac:dyDescent="0.25">
      <c r="A54" s="5" t="str">
        <f>min!A118</f>
        <v>X</v>
      </c>
      <c r="B54" s="5" t="str">
        <f>min!B118</f>
        <v>2.41x</v>
      </c>
      <c r="C54" s="5" t="str">
        <f>min!C118</f>
        <v>SISM 3</v>
      </c>
      <c r="D54" s="49">
        <f>min!E118</f>
        <v>-673.69440000000009</v>
      </c>
      <c r="E54" s="22">
        <f>min!F118</f>
        <v>-15.720800000000001</v>
      </c>
      <c r="F54" s="22">
        <f>min!G118</f>
        <v>-27.275200000000002</v>
      </c>
      <c r="G54" s="22">
        <f>min!H118</f>
        <v>-30.5488</v>
      </c>
      <c r="H54" s="22">
        <f>min!I118</f>
        <v>-24.006160000000001</v>
      </c>
      <c r="I54" s="90">
        <f>min!J118</f>
        <v>-138.03623999999999</v>
      </c>
      <c r="J54" s="96">
        <f>min!K118</f>
        <v>0.8</v>
      </c>
      <c r="K54" s="96">
        <f>min!L118</f>
        <v>3.72</v>
      </c>
      <c r="L54" s="78">
        <v>1</v>
      </c>
      <c r="M54" s="48">
        <f>L54*'Caratteristiche CAM'!$F$36</f>
        <v>1E-3</v>
      </c>
      <c r="N54" s="48">
        <f>1-('Caratteristiche CAM'!$C$35^2+(MINA('RInforzo CAM  min'!J54:K54))^2)/(3*J54*K54)</f>
        <v>0.88799283154121866</v>
      </c>
      <c r="O54" s="48">
        <f>(1-('Caratteristiche CAM'!$C$36/(2*MIN('Caratteristiche CAM'!$C$35,MINA('RInforzo CAM  min'!J54:K54))))^2)</f>
        <v>0.9375</v>
      </c>
      <c r="P54" s="73">
        <f>4*M54/((MAX(MIN(J54:K54),'Caratteristiche CAM'!$C$35))*'Caratteristiche CAM'!$C$36)*'Caratteristiche CAM'!$F$35</f>
        <v>3.1666666666666665E-4</v>
      </c>
      <c r="Q54" s="96">
        <f>0.5*P54*'Caratteristiche CAM'!$H$54</f>
        <v>36.190476190476183</v>
      </c>
      <c r="R54" s="96">
        <f t="shared" si="12"/>
        <v>30.128328213005627</v>
      </c>
      <c r="S54" s="96">
        <f>'Caratteristiche Materiale'!$N$4+'Caratteristiche CAM'!$Q$71*'RInforzo CAM  min'!R54</f>
        <v>640.57715693804403</v>
      </c>
      <c r="T54" s="31" t="str">
        <f>IF(S54&gt;2*'Caratteristiche Materiale'!$N$4,"error","OK")</f>
        <v>OK</v>
      </c>
      <c r="U54" s="16">
        <f t="shared" si="13"/>
        <v>1733.0523809523811</v>
      </c>
      <c r="V54" s="63" t="str">
        <f t="shared" si="14"/>
        <v>verificato</v>
      </c>
      <c r="W54" s="64">
        <f>0.0035+0.015*(R54/'Caratteristiche Materiale'!$N$4)</f>
        <v>4.2747284397630023E-3</v>
      </c>
      <c r="X54" s="16">
        <f>min!M118</f>
        <v>-226.3758064516129</v>
      </c>
      <c r="Y54" s="22">
        <f>IF(ABS(X54)&lt;('Caratteristiche Materiale'!$N$4-'Caratteristiche Materiale'!$N$4*0.4),-(((2*M54*'Caratteristiche CAM'!$F$35)/'Caratteristiche CAM'!$C$35*'Caratteristiche CAM'!$H$56*MAX(J54:K54))/(J54*K54)),0)</f>
        <v>-2.714285714285714</v>
      </c>
      <c r="Z54" s="22">
        <f>(ABS((X54+Y54))*J54*K54+((2*'Caratteristiche CAM'!$F$35*'Caratteristiche CAM'!$F$36*'RInforzo CAM  min'!L54)/'Caratteristiche CAM'!$C$35)*MAX('RInforzo CAM  min'!J54:K54)*'Caratteristiche CAM'!$H$54)/((0.8*(0.85*'RInforzo CAM  min'!S54)*MIN('RInforzo CAM  min'!J54:K54)+((2*'Caratteristiche CAM'!$F$35*'Caratteristiche CAM'!$F$36*'RInforzo CAM  min'!L54)/'Caratteristiche CAM'!$C$35)*'Caratteristiche CAM'!$H$54))</f>
        <v>2.0267893945907556</v>
      </c>
      <c r="AA54" s="96">
        <f>0.85*S54*0.8*Z54*MIN(J54:K54)*(MAX(J54:K54)/2-0.4*Z54)+((2*'Caratteristiche CAM'!$F$35*'Caratteristiche CAM'!$F$36*'RInforzo CAM  min'!L54)/'Caratteristiche CAM'!$C$35)*'Caratteristiche CAM'!$H$54*(MAX('RInforzo CAM  min'!J54:K54)-'RInforzo CAM  min'!Z54)*'RInforzo CAM  min'!Z54/2</f>
        <v>765.93155322745201</v>
      </c>
      <c r="AB54" s="74" t="str">
        <f t="shared" si="16"/>
        <v>verificato</v>
      </c>
      <c r="AC54" s="6">
        <f>ABS(D54)/(0.85*'Caratteristiche Materiale'!$N$4*MAX('RInforzo CAM  min'!J54:K54))+('Caratteristiche CAM'!$F$35*'Caratteristiche CAM'!$F$36*'RInforzo CAM  min'!L54*'Caratteristiche CAM'!$H$54/('Caratteristiche CAM'!$C$35*0.85*'Caratteristiche Materiale'!$N$4*MAX('RInforzo CAM  min'!J54:K54)))</f>
        <v>0.36916914894990255</v>
      </c>
      <c r="AD54" s="96">
        <f>('Caratteristiche CAM'!$F$35*'Caratteristiche CAM'!$F$36*'RInforzo CAM  min'!L54*'Caratteristiche CAM'!$H$54/('Caratteristiche CAM'!$C$35))*MIN(J54:K54)/2+0.85*'Caratteristiche Materiale'!$N$4*MAX('RInforzo CAM  min'!J54:K54)*AC54*(MIN(J54:K54)-0.4*AC54)</f>
        <v>447.08952638196189</v>
      </c>
      <c r="AE54" s="74" t="str">
        <f t="shared" si="17"/>
        <v>verificato</v>
      </c>
      <c r="AF54" s="82">
        <f t="shared" si="15"/>
        <v>2.8733946972953781</v>
      </c>
      <c r="AG54" s="22">
        <f>'Caratteristiche Materiale'!$N$5+0.4*ABS(X54)</f>
        <v>101.38365591397852</v>
      </c>
      <c r="AH54" s="22">
        <f>AF54*MIN(J54:K54)*AG54+0.6*AF54*L54*M54*'Caratteristiche CAM'!$F$35*'Caratteristiche CAM'!$H$54/'Caratteristiche CAM'!$C$36</f>
        <v>258.00969280731022</v>
      </c>
      <c r="AI54" s="85" t="str">
        <f t="shared" si="18"/>
        <v>verificato</v>
      </c>
      <c r="AJ54" s="49">
        <f>MAX!W118+0.6*AF54*L54*M54*'Caratteristiche CAM'!$F$35*'Caratteristiche CAM'!$H$54/'Caratteristiche CAM'!$C$36</f>
        <v>105.09144468060654</v>
      </c>
      <c r="AK54" s="84" t="str">
        <f t="shared" si="19"/>
        <v>verificato</v>
      </c>
      <c r="AL54" s="37">
        <f t="shared" si="20"/>
        <v>668.48662078651557</v>
      </c>
      <c r="AM54" s="95" t="s">
        <v>52</v>
      </c>
      <c r="AN54" s="37">
        <f t="shared" si="21"/>
        <v>1641.1995115217433</v>
      </c>
      <c r="AO54" s="95" t="s">
        <v>52</v>
      </c>
      <c r="AP54" s="91">
        <f t="shared" si="22"/>
        <v>1862.3950118717939</v>
      </c>
      <c r="AQ54" s="95" t="s">
        <v>52</v>
      </c>
      <c r="AR54" s="37">
        <f t="shared" si="23"/>
        <v>554.87714909320346</v>
      </c>
      <c r="AS54" s="95" t="s">
        <v>52</v>
      </c>
    </row>
    <row r="55" spans="1:45" x14ac:dyDescent="0.25">
      <c r="A55" s="5" t="str">
        <f>min!A119</f>
        <v>X</v>
      </c>
      <c r="B55" s="5" t="str">
        <f>min!B119</f>
        <v>2.41x</v>
      </c>
      <c r="C55" s="5" t="str">
        <f>min!C119</f>
        <v>SISM 4</v>
      </c>
      <c r="D55" s="49">
        <f>min!E119</f>
        <v>-673.69440000000009</v>
      </c>
      <c r="E55" s="22">
        <f>min!F119</f>
        <v>-15.720800000000001</v>
      </c>
      <c r="F55" s="22">
        <f>min!G119</f>
        <v>-27.275200000000002</v>
      </c>
      <c r="G55" s="22">
        <f>min!H119</f>
        <v>-30.5488</v>
      </c>
      <c r="H55" s="22">
        <f>min!I119</f>
        <v>-24.006160000000001</v>
      </c>
      <c r="I55" s="90">
        <f>min!J119</f>
        <v>-138.03623999999999</v>
      </c>
      <c r="J55" s="96">
        <f>min!K119</f>
        <v>0.8</v>
      </c>
      <c r="K55" s="96">
        <f>min!L119</f>
        <v>3.72</v>
      </c>
      <c r="L55" s="78">
        <v>1</v>
      </c>
      <c r="M55" s="48">
        <f>L55*'Caratteristiche CAM'!$F$36</f>
        <v>1E-3</v>
      </c>
      <c r="N55" s="48">
        <f>1-('Caratteristiche CAM'!$C$35^2+(MINA('RInforzo CAM  min'!J55:K55))^2)/(3*J55*K55)</f>
        <v>0.88799283154121866</v>
      </c>
      <c r="O55" s="48">
        <f>(1-('Caratteristiche CAM'!$C$36/(2*MIN('Caratteristiche CAM'!$C$35,MINA('RInforzo CAM  min'!J55:K55))))^2)</f>
        <v>0.9375</v>
      </c>
      <c r="P55" s="73">
        <f>4*M55/((MAX(MIN(J55:K55),'Caratteristiche CAM'!$C$35))*'Caratteristiche CAM'!$C$36)*'Caratteristiche CAM'!$F$35</f>
        <v>3.1666666666666665E-4</v>
      </c>
      <c r="Q55" s="96">
        <f>0.5*P55*'Caratteristiche CAM'!$H$54</f>
        <v>36.190476190476183</v>
      </c>
      <c r="R55" s="96">
        <f t="shared" si="12"/>
        <v>30.128328213005627</v>
      </c>
      <c r="S55" s="96">
        <f>'Caratteristiche Materiale'!$N$4+'Caratteristiche CAM'!$Q$71*'RInforzo CAM  min'!R55</f>
        <v>640.57715693804403</v>
      </c>
      <c r="T55" s="31" t="str">
        <f>IF(S55&gt;2*'Caratteristiche Materiale'!$N$4,"error","OK")</f>
        <v>OK</v>
      </c>
      <c r="U55" s="16">
        <f t="shared" si="13"/>
        <v>1733.0523809523811</v>
      </c>
      <c r="V55" s="63" t="str">
        <f t="shared" si="14"/>
        <v>verificato</v>
      </c>
      <c r="W55" s="64">
        <f>0.0035+0.015*(R55/'Caratteristiche Materiale'!$N$4)</f>
        <v>4.2747284397630023E-3</v>
      </c>
      <c r="X55" s="16">
        <f>min!M119</f>
        <v>-226.3758064516129</v>
      </c>
      <c r="Y55" s="22">
        <f>IF(ABS(X55)&lt;('Caratteristiche Materiale'!$N$4-'Caratteristiche Materiale'!$N$4*0.4),-(((2*M55*'Caratteristiche CAM'!$F$35)/'Caratteristiche CAM'!$C$35*'Caratteristiche CAM'!$H$56*MAX(J55:K55))/(J55*K55)),0)</f>
        <v>-2.714285714285714</v>
      </c>
      <c r="Z55" s="22">
        <f>(ABS((X55+Y55))*J55*K55+((2*'Caratteristiche CAM'!$F$35*'Caratteristiche CAM'!$F$36*'RInforzo CAM  min'!L55)/'Caratteristiche CAM'!$C$35)*MAX('RInforzo CAM  min'!J55:K55)*'Caratteristiche CAM'!$H$54)/((0.8*(0.85*'RInforzo CAM  min'!S55)*MIN('RInforzo CAM  min'!J55:K55)+((2*'Caratteristiche CAM'!$F$35*'Caratteristiche CAM'!$F$36*'RInforzo CAM  min'!L55)/'Caratteristiche CAM'!$C$35)*'Caratteristiche CAM'!$H$54))</f>
        <v>2.0267893945907556</v>
      </c>
      <c r="AA55" s="96">
        <f>0.85*S55*0.8*Z55*MIN(J55:K55)*(MAX(J55:K55)/2-0.4*Z55)+((2*'Caratteristiche CAM'!$F$35*'Caratteristiche CAM'!$F$36*'RInforzo CAM  min'!L55)/'Caratteristiche CAM'!$C$35)*'Caratteristiche CAM'!$H$54*(MAX('RInforzo CAM  min'!J55:K55)-'RInforzo CAM  min'!Z55)*'RInforzo CAM  min'!Z55/2</f>
        <v>765.93155322745201</v>
      </c>
      <c r="AB55" s="74" t="str">
        <f t="shared" si="16"/>
        <v>verificato</v>
      </c>
      <c r="AC55" s="6">
        <f>ABS(D55)/(0.85*'Caratteristiche Materiale'!$N$4*MAX('RInforzo CAM  min'!J55:K55))+('Caratteristiche CAM'!$F$35*'Caratteristiche CAM'!$F$36*'RInforzo CAM  min'!L55*'Caratteristiche CAM'!$H$54/('Caratteristiche CAM'!$C$35*0.85*'Caratteristiche Materiale'!$N$4*MAX('RInforzo CAM  min'!J55:K55)))</f>
        <v>0.36916914894990255</v>
      </c>
      <c r="AD55" s="96">
        <f>('Caratteristiche CAM'!$F$35*'Caratteristiche CAM'!$F$36*'RInforzo CAM  min'!L55*'Caratteristiche CAM'!$H$54/('Caratteristiche CAM'!$C$35))*MIN(J55:K55)/2+0.85*'Caratteristiche Materiale'!$N$4*MAX('RInforzo CAM  min'!J55:K55)*AC55*(MIN(J55:K55)-0.4*AC55)</f>
        <v>447.08952638196189</v>
      </c>
      <c r="AE55" s="74" t="str">
        <f t="shared" si="17"/>
        <v>verificato</v>
      </c>
      <c r="AF55" s="82">
        <f t="shared" si="15"/>
        <v>2.8733946972953781</v>
      </c>
      <c r="AG55" s="22">
        <f>'Caratteristiche Materiale'!$N$5+0.4*ABS(X55)</f>
        <v>101.38365591397852</v>
      </c>
      <c r="AH55" s="22">
        <f>AF55*MIN(J55:K55)*AG55+0.6*AF55*L55*M55*'Caratteristiche CAM'!$F$35*'Caratteristiche CAM'!$H$54/'Caratteristiche CAM'!$C$36</f>
        <v>258.00969280731022</v>
      </c>
      <c r="AI55" s="85" t="str">
        <f t="shared" si="18"/>
        <v>verificato</v>
      </c>
      <c r="AJ55" s="49">
        <f>MAX!W119+0.6*AF55*L55*M55*'Caratteristiche CAM'!$F$35*'Caratteristiche CAM'!$H$54/'Caratteristiche CAM'!$C$36</f>
        <v>105.09144468060654</v>
      </c>
      <c r="AK55" s="84" t="str">
        <f t="shared" si="19"/>
        <v>verificato</v>
      </c>
      <c r="AL55" s="37">
        <f t="shared" si="20"/>
        <v>668.48662078651557</v>
      </c>
      <c r="AM55" s="95" t="s">
        <v>52</v>
      </c>
      <c r="AN55" s="37">
        <f t="shared" si="21"/>
        <v>1641.1995115217433</v>
      </c>
      <c r="AO55" s="95" t="s">
        <v>52</v>
      </c>
      <c r="AP55" s="91">
        <f t="shared" si="22"/>
        <v>1862.3950118717939</v>
      </c>
      <c r="AQ55" s="95" t="s">
        <v>52</v>
      </c>
      <c r="AR55" s="37">
        <f t="shared" si="23"/>
        <v>554.87714909320346</v>
      </c>
      <c r="AS55" s="95" t="s">
        <v>52</v>
      </c>
    </row>
    <row r="56" spans="1:45" x14ac:dyDescent="0.25">
      <c r="A56" s="5" t="str">
        <f>min!A120</f>
        <v>X</v>
      </c>
      <c r="B56" s="5" t="str">
        <f>min!B120</f>
        <v>2.41x</v>
      </c>
      <c r="C56" s="5" t="str">
        <f>min!C120</f>
        <v>SISM 5</v>
      </c>
      <c r="D56" s="49">
        <f>min!E120</f>
        <v>-673.69440000000009</v>
      </c>
      <c r="E56" s="22">
        <f>min!F120</f>
        <v>-15.720800000000001</v>
      </c>
      <c r="F56" s="22">
        <f>min!G120</f>
        <v>-27.275200000000002</v>
      </c>
      <c r="G56" s="22">
        <f>min!H120</f>
        <v>-30.5488</v>
      </c>
      <c r="H56" s="22">
        <f>min!I120</f>
        <v>-24.006160000000001</v>
      </c>
      <c r="I56" s="90">
        <f>min!J120</f>
        <v>-138.03623999999999</v>
      </c>
      <c r="J56" s="96">
        <f>min!K120</f>
        <v>0.8</v>
      </c>
      <c r="K56" s="96">
        <f>min!L120</f>
        <v>3.72</v>
      </c>
      <c r="L56" s="78">
        <v>1</v>
      </c>
      <c r="M56" s="48">
        <f>L56*'Caratteristiche CAM'!$F$36</f>
        <v>1E-3</v>
      </c>
      <c r="N56" s="48">
        <f>1-('Caratteristiche CAM'!$C$35^2+(MINA('RInforzo CAM  min'!J56:K56))^2)/(3*J56*K56)</f>
        <v>0.88799283154121866</v>
      </c>
      <c r="O56" s="48">
        <f>(1-('Caratteristiche CAM'!$C$36/(2*MIN('Caratteristiche CAM'!$C$35,MINA('RInforzo CAM  min'!J56:K56))))^2)</f>
        <v>0.9375</v>
      </c>
      <c r="P56" s="73">
        <f>4*M56/((MAX(MIN(J56:K56),'Caratteristiche CAM'!$C$35))*'Caratteristiche CAM'!$C$36)*'Caratteristiche CAM'!$F$35</f>
        <v>3.1666666666666665E-4</v>
      </c>
      <c r="Q56" s="96">
        <f>0.5*P56*'Caratteristiche CAM'!$H$54</f>
        <v>36.190476190476183</v>
      </c>
      <c r="R56" s="96">
        <f t="shared" si="12"/>
        <v>30.128328213005627</v>
      </c>
      <c r="S56" s="96">
        <f>'Caratteristiche Materiale'!$N$4+'Caratteristiche CAM'!$Q$71*'RInforzo CAM  min'!R56</f>
        <v>640.57715693804403</v>
      </c>
      <c r="T56" s="31" t="str">
        <f>IF(S56&gt;2*'Caratteristiche Materiale'!$N$4,"error","OK")</f>
        <v>OK</v>
      </c>
      <c r="U56" s="16">
        <f t="shared" si="13"/>
        <v>1733.0523809523811</v>
      </c>
      <c r="V56" s="63" t="str">
        <f t="shared" si="14"/>
        <v>verificato</v>
      </c>
      <c r="W56" s="64">
        <f>0.0035+0.015*(R56/'Caratteristiche Materiale'!$N$4)</f>
        <v>4.2747284397630023E-3</v>
      </c>
      <c r="X56" s="16">
        <f>min!M120</f>
        <v>-226.3758064516129</v>
      </c>
      <c r="Y56" s="22">
        <f>IF(ABS(X56)&lt;('Caratteristiche Materiale'!$N$4-'Caratteristiche Materiale'!$N$4*0.4),-(((2*M56*'Caratteristiche CAM'!$F$35)/'Caratteristiche CAM'!$C$35*'Caratteristiche CAM'!$H$56*MAX(J56:K56))/(J56*K56)),0)</f>
        <v>-2.714285714285714</v>
      </c>
      <c r="Z56" s="22">
        <f>(ABS((X56+Y56))*J56*K56+((2*'Caratteristiche CAM'!$F$35*'Caratteristiche CAM'!$F$36*'RInforzo CAM  min'!L56)/'Caratteristiche CAM'!$C$35)*MAX('RInforzo CAM  min'!J56:K56)*'Caratteristiche CAM'!$H$54)/((0.8*(0.85*'RInforzo CAM  min'!S56)*MIN('RInforzo CAM  min'!J56:K56)+((2*'Caratteristiche CAM'!$F$35*'Caratteristiche CAM'!$F$36*'RInforzo CAM  min'!L56)/'Caratteristiche CAM'!$C$35)*'Caratteristiche CAM'!$H$54))</f>
        <v>2.0267893945907556</v>
      </c>
      <c r="AA56" s="96">
        <f>0.85*S56*0.8*Z56*MIN(J56:K56)*(MAX(J56:K56)/2-0.4*Z56)+((2*'Caratteristiche CAM'!$F$35*'Caratteristiche CAM'!$F$36*'RInforzo CAM  min'!L56)/'Caratteristiche CAM'!$C$35)*'Caratteristiche CAM'!$H$54*(MAX('RInforzo CAM  min'!J56:K56)-'RInforzo CAM  min'!Z56)*'RInforzo CAM  min'!Z56/2</f>
        <v>765.93155322745201</v>
      </c>
      <c r="AB56" s="74" t="str">
        <f t="shared" si="16"/>
        <v>verificato</v>
      </c>
      <c r="AC56" s="6">
        <f>ABS(D56)/(0.85*'Caratteristiche Materiale'!$N$4*MAX('RInforzo CAM  min'!J56:K56))+('Caratteristiche CAM'!$F$35*'Caratteristiche CAM'!$F$36*'RInforzo CAM  min'!L56*'Caratteristiche CAM'!$H$54/('Caratteristiche CAM'!$C$35*0.85*'Caratteristiche Materiale'!$N$4*MAX('RInforzo CAM  min'!J56:K56)))</f>
        <v>0.36916914894990255</v>
      </c>
      <c r="AD56" s="96">
        <f>('Caratteristiche CAM'!$F$35*'Caratteristiche CAM'!$F$36*'RInforzo CAM  min'!L56*'Caratteristiche CAM'!$H$54/('Caratteristiche CAM'!$C$35))*MIN(J56:K56)/2+0.85*'Caratteristiche Materiale'!$N$4*MAX('RInforzo CAM  min'!J56:K56)*AC56*(MIN(J56:K56)-0.4*AC56)</f>
        <v>447.08952638196189</v>
      </c>
      <c r="AE56" s="74" t="str">
        <f t="shared" si="17"/>
        <v>verificato</v>
      </c>
      <c r="AF56" s="82">
        <f t="shared" si="15"/>
        <v>2.8733946972953781</v>
      </c>
      <c r="AG56" s="22">
        <f>'Caratteristiche Materiale'!$N$5+0.4*ABS(X56)</f>
        <v>101.38365591397852</v>
      </c>
      <c r="AH56" s="22">
        <f>AF56*MIN(J56:K56)*AG56+0.6*AF56*L56*M56*'Caratteristiche CAM'!$F$35*'Caratteristiche CAM'!$H$54/'Caratteristiche CAM'!$C$36</f>
        <v>258.00969280731022</v>
      </c>
      <c r="AI56" s="85" t="str">
        <f t="shared" si="18"/>
        <v>verificato</v>
      </c>
      <c r="AJ56" s="49">
        <f>MAX!W120+0.6*AF56*L56*M56*'Caratteristiche CAM'!$F$35*'Caratteristiche CAM'!$H$54/'Caratteristiche CAM'!$C$36</f>
        <v>105.09144468060654</v>
      </c>
      <c r="AK56" s="84" t="str">
        <f t="shared" si="19"/>
        <v>verificato</v>
      </c>
      <c r="AL56" s="37">
        <f t="shared" si="20"/>
        <v>668.48662078651557</v>
      </c>
      <c r="AM56" s="95" t="s">
        <v>52</v>
      </c>
      <c r="AN56" s="37">
        <f t="shared" si="21"/>
        <v>1641.1995115217433</v>
      </c>
      <c r="AO56" s="95" t="s">
        <v>52</v>
      </c>
      <c r="AP56" s="91">
        <f t="shared" si="22"/>
        <v>1862.3950118717939</v>
      </c>
      <c r="AQ56" s="95" t="s">
        <v>52</v>
      </c>
      <c r="AR56" s="37">
        <f t="shared" si="23"/>
        <v>554.87714909320346</v>
      </c>
      <c r="AS56" s="95" t="s">
        <v>52</v>
      </c>
    </row>
    <row r="57" spans="1:45" x14ac:dyDescent="0.25">
      <c r="A57" s="5" t="str">
        <f>min!A121</f>
        <v>X</v>
      </c>
      <c r="B57" s="5" t="str">
        <f>min!B121</f>
        <v>2.41x</v>
      </c>
      <c r="C57" s="5" t="str">
        <f>min!C121</f>
        <v>SISM 6</v>
      </c>
      <c r="D57" s="49">
        <f>min!E121</f>
        <v>-665.58320000000003</v>
      </c>
      <c r="E57" s="22">
        <f>min!F121</f>
        <v>-37.4968</v>
      </c>
      <c r="F57" s="22">
        <f>min!G121</f>
        <v>-41.623200000000004</v>
      </c>
      <c r="G57" s="22">
        <f>min!H121</f>
        <v>-63.049680000000002</v>
      </c>
      <c r="H57" s="22">
        <f>min!I121</f>
        <v>-35.161760000000001</v>
      </c>
      <c r="I57" s="90">
        <f>min!J121</f>
        <v>-171.98304000000002</v>
      </c>
      <c r="J57" s="96">
        <f>min!K121</f>
        <v>0.8</v>
      </c>
      <c r="K57" s="96">
        <f>min!L121</f>
        <v>3.72</v>
      </c>
      <c r="L57" s="78">
        <v>1</v>
      </c>
      <c r="M57" s="48">
        <f>L57*'Caratteristiche CAM'!$F$36</f>
        <v>1E-3</v>
      </c>
      <c r="N57" s="48">
        <f>1-('Caratteristiche CAM'!$C$35^2+(MINA('RInforzo CAM  min'!J57:K57))^2)/(3*J57*K57)</f>
        <v>0.88799283154121866</v>
      </c>
      <c r="O57" s="48">
        <f>(1-('Caratteristiche CAM'!$C$36/(2*MIN('Caratteristiche CAM'!$C$35,MINA('RInforzo CAM  min'!J57:K57))))^2)</f>
        <v>0.9375</v>
      </c>
      <c r="P57" s="73">
        <f>4*M57/((MAX(MIN(J57:K57),'Caratteristiche CAM'!$C$35))*'Caratteristiche CAM'!$C$36)*'Caratteristiche CAM'!$F$35</f>
        <v>3.1666666666666665E-4</v>
      </c>
      <c r="Q57" s="96">
        <f>0.5*P57*'Caratteristiche CAM'!$H$54</f>
        <v>36.190476190476183</v>
      </c>
      <c r="R57" s="96">
        <f t="shared" si="12"/>
        <v>30.128328213005627</v>
      </c>
      <c r="S57" s="96">
        <f>'Caratteristiche Materiale'!$N$4+'Caratteristiche CAM'!$Q$71*'RInforzo CAM  min'!R57</f>
        <v>640.57715693804403</v>
      </c>
      <c r="T57" s="31" t="str">
        <f>IF(S57&gt;2*'Caratteristiche Materiale'!$N$4,"error","OK")</f>
        <v>OK</v>
      </c>
      <c r="U57" s="16">
        <f t="shared" si="13"/>
        <v>1733.0523809523811</v>
      </c>
      <c r="V57" s="63" t="str">
        <f t="shared" si="14"/>
        <v>verificato</v>
      </c>
      <c r="W57" s="64">
        <f>0.0035+0.015*(R57/'Caratteristiche Materiale'!$N$4)</f>
        <v>4.2747284397630023E-3</v>
      </c>
      <c r="X57" s="16">
        <f>min!M121</f>
        <v>-223.65026881720428</v>
      </c>
      <c r="Y57" s="22">
        <f>IF(ABS(X57)&lt;('Caratteristiche Materiale'!$N$4-'Caratteristiche Materiale'!$N$4*0.4),-(((2*M57*'Caratteristiche CAM'!$F$35)/'Caratteristiche CAM'!$C$35*'Caratteristiche CAM'!$H$56*MAX(J57:K57))/(J57*K57)),0)</f>
        <v>-2.714285714285714</v>
      </c>
      <c r="Z57" s="22">
        <f>(ABS((X57+Y57))*J57*K57+((2*'Caratteristiche CAM'!$F$35*'Caratteristiche CAM'!$F$36*'RInforzo CAM  min'!L57)/'Caratteristiche CAM'!$C$35)*MAX('RInforzo CAM  min'!J57:K57)*'Caratteristiche CAM'!$H$54)/((0.8*(0.85*'RInforzo CAM  min'!S57)*MIN('RInforzo CAM  min'!J57:K57)+((2*'Caratteristiche CAM'!$F$35*'Caratteristiche CAM'!$F$36*'RInforzo CAM  min'!L57)/'Caratteristiche CAM'!$C$35)*'Caratteristiche CAM'!$H$54))</f>
        <v>2.004441422863867</v>
      </c>
      <c r="AA57" s="96">
        <f>0.85*S57*0.8*Z57*MIN(J57:K57)*(MAX(J57:K57)/2-0.4*Z57)+((2*'Caratteristiche CAM'!$F$35*'Caratteristiche CAM'!$F$36*'RInforzo CAM  min'!L57)/'Caratteristiche CAM'!$C$35)*'Caratteristiche CAM'!$H$54*(MAX('RInforzo CAM  min'!J57:K57)-'RInforzo CAM  min'!Z57)*'RInforzo CAM  min'!Z57/2</f>
        <v>764.05438474734922</v>
      </c>
      <c r="AB57" s="74" t="str">
        <f t="shared" si="16"/>
        <v>verificato</v>
      </c>
      <c r="AC57" s="6">
        <f>ABS(D57)/(0.85*'Caratteristiche Materiale'!$N$4*MAX('RInforzo CAM  min'!J57:K57))+('Caratteristiche CAM'!$F$35*'Caratteristiche CAM'!$F$36*'RInforzo CAM  min'!L57*'Caratteristiche CAM'!$H$54/('Caratteristiche CAM'!$C$35*0.85*'Caratteristiche Materiale'!$N$4*MAX('RInforzo CAM  min'!J57:K57)))</f>
        <v>0.36477164285068864</v>
      </c>
      <c r="AD57" s="96">
        <f>('Caratteristiche CAM'!$F$35*'Caratteristiche CAM'!$F$36*'RInforzo CAM  min'!L57*'Caratteristiche CAM'!$H$54/('Caratteristiche CAM'!$C$35))*MIN(J57:K57)/2+0.85*'Caratteristiche Materiale'!$N$4*MAX('RInforzo CAM  min'!J57:K57)*AC57*(MIN(J57:K57)-0.4*AC57)</f>
        <v>442.9818226021431</v>
      </c>
      <c r="AE57" s="74" t="str">
        <f t="shared" si="17"/>
        <v>verificato</v>
      </c>
      <c r="AF57" s="82">
        <f t="shared" si="15"/>
        <v>2.8622207114319336</v>
      </c>
      <c r="AG57" s="22">
        <f>'Caratteristiche Materiale'!$N$5+0.4*ABS(X57)</f>
        <v>100.29344086021504</v>
      </c>
      <c r="AH57" s="22">
        <f>AF57*MIN(J57:K57)*AG57+0.6*AF57*L57*M57*'Caratteristiche CAM'!$F$35*'Caratteristiche CAM'!$H$54/'Caratteristiche CAM'!$C$36</f>
        <v>254.51000224285664</v>
      </c>
      <c r="AI57" s="85" t="str">
        <f t="shared" si="18"/>
        <v>verificato</v>
      </c>
      <c r="AJ57" s="49">
        <f>MAX!W121+0.6*AF57*L57*M57*'Caratteristiche CAM'!$F$35*'Caratteristiche CAM'!$H$54/'Caratteristiche CAM'!$C$36</f>
        <v>106.07488914832939</v>
      </c>
      <c r="AK57" s="84" t="str">
        <f t="shared" si="19"/>
        <v>verificato</v>
      </c>
      <c r="AL57" s="37">
        <f t="shared" si="20"/>
        <v>282.89051105248819</v>
      </c>
      <c r="AM57" s="95" t="s">
        <v>52</v>
      </c>
      <c r="AN57" s="37">
        <f t="shared" si="21"/>
        <v>678.75125942175498</v>
      </c>
      <c r="AO57" s="95" t="s">
        <v>52</v>
      </c>
      <c r="AP57" s="91">
        <f t="shared" si="22"/>
        <v>1259.8397310093212</v>
      </c>
      <c r="AQ57" s="95" t="s">
        <v>52</v>
      </c>
      <c r="AR57" s="37">
        <f t="shared" si="23"/>
        <v>444.26147179823613</v>
      </c>
      <c r="AS57" s="95" t="s">
        <v>52</v>
      </c>
    </row>
    <row r="58" spans="1:45" x14ac:dyDescent="0.25">
      <c r="A58" s="5" t="str">
        <f>min!A122</f>
        <v>X</v>
      </c>
      <c r="B58" s="5" t="str">
        <f>min!B122</f>
        <v>2.41x</v>
      </c>
      <c r="C58" s="5" t="str">
        <f>min!C122</f>
        <v>SISM 7</v>
      </c>
      <c r="D58" s="49">
        <f>min!E122</f>
        <v>-665.58320000000003</v>
      </c>
      <c r="E58" s="22">
        <f>min!F122</f>
        <v>-37.4968</v>
      </c>
      <c r="F58" s="22">
        <f>min!G122</f>
        <v>-41.623200000000004</v>
      </c>
      <c r="G58" s="22">
        <f>min!H122</f>
        <v>-63.049680000000002</v>
      </c>
      <c r="H58" s="22">
        <f>min!I122</f>
        <v>-35.161760000000001</v>
      </c>
      <c r="I58" s="90">
        <f>min!J122</f>
        <v>-171.98304000000002</v>
      </c>
      <c r="J58" s="96">
        <f>min!K122</f>
        <v>0.8</v>
      </c>
      <c r="K58" s="96">
        <f>min!L122</f>
        <v>3.72</v>
      </c>
      <c r="L58" s="78">
        <v>1</v>
      </c>
      <c r="M58" s="48">
        <f>L58*'Caratteristiche CAM'!$F$36</f>
        <v>1E-3</v>
      </c>
      <c r="N58" s="48">
        <f>1-('Caratteristiche CAM'!$C$35^2+(MINA('RInforzo CAM  min'!J58:K58))^2)/(3*J58*K58)</f>
        <v>0.88799283154121866</v>
      </c>
      <c r="O58" s="48">
        <f>(1-('Caratteristiche CAM'!$C$36/(2*MIN('Caratteristiche CAM'!$C$35,MINA('RInforzo CAM  min'!J58:K58))))^2)</f>
        <v>0.9375</v>
      </c>
      <c r="P58" s="73">
        <f>4*M58/((MAX(MIN(J58:K58),'Caratteristiche CAM'!$C$35))*'Caratteristiche CAM'!$C$36)*'Caratteristiche CAM'!$F$35</f>
        <v>3.1666666666666665E-4</v>
      </c>
      <c r="Q58" s="96">
        <f>0.5*P58*'Caratteristiche CAM'!$H$54</f>
        <v>36.190476190476183</v>
      </c>
      <c r="R58" s="96">
        <f t="shared" si="12"/>
        <v>30.128328213005627</v>
      </c>
      <c r="S58" s="96">
        <f>'Caratteristiche Materiale'!$N$4+'Caratteristiche CAM'!$Q$71*'RInforzo CAM  min'!R58</f>
        <v>640.57715693804403</v>
      </c>
      <c r="T58" s="31" t="str">
        <f>IF(S58&gt;2*'Caratteristiche Materiale'!$N$4,"error","OK")</f>
        <v>OK</v>
      </c>
      <c r="U58" s="16">
        <f t="shared" si="13"/>
        <v>1733.0523809523811</v>
      </c>
      <c r="V58" s="63" t="str">
        <f t="shared" si="14"/>
        <v>verificato</v>
      </c>
      <c r="W58" s="64">
        <f>0.0035+0.015*(R58/'Caratteristiche Materiale'!$N$4)</f>
        <v>4.2747284397630023E-3</v>
      </c>
      <c r="X58" s="16">
        <f>min!M122</f>
        <v>-223.65026881720428</v>
      </c>
      <c r="Y58" s="22">
        <f>IF(ABS(X58)&lt;('Caratteristiche Materiale'!$N$4-'Caratteristiche Materiale'!$N$4*0.4),-(((2*M58*'Caratteristiche CAM'!$F$35)/'Caratteristiche CAM'!$C$35*'Caratteristiche CAM'!$H$56*MAX(J58:K58))/(J58*K58)),0)</f>
        <v>-2.714285714285714</v>
      </c>
      <c r="Z58" s="22">
        <f>(ABS((X58+Y58))*J58*K58+((2*'Caratteristiche CAM'!$F$35*'Caratteristiche CAM'!$F$36*'RInforzo CAM  min'!L58)/'Caratteristiche CAM'!$C$35)*MAX('RInforzo CAM  min'!J58:K58)*'Caratteristiche CAM'!$H$54)/((0.8*(0.85*'RInforzo CAM  min'!S58)*MIN('RInforzo CAM  min'!J58:K58)+((2*'Caratteristiche CAM'!$F$35*'Caratteristiche CAM'!$F$36*'RInforzo CAM  min'!L58)/'Caratteristiche CAM'!$C$35)*'Caratteristiche CAM'!$H$54))</f>
        <v>2.004441422863867</v>
      </c>
      <c r="AA58" s="96">
        <f>0.85*S58*0.8*Z58*MIN(J58:K58)*(MAX(J58:K58)/2-0.4*Z58)+((2*'Caratteristiche CAM'!$F$35*'Caratteristiche CAM'!$F$36*'RInforzo CAM  min'!L58)/'Caratteristiche CAM'!$C$35)*'Caratteristiche CAM'!$H$54*(MAX('RInforzo CAM  min'!J58:K58)-'RInforzo CAM  min'!Z58)*'RInforzo CAM  min'!Z58/2</f>
        <v>764.05438474734922</v>
      </c>
      <c r="AB58" s="74" t="str">
        <f t="shared" si="16"/>
        <v>verificato</v>
      </c>
      <c r="AC58" s="6">
        <f>ABS(D58)/(0.85*'Caratteristiche Materiale'!$N$4*MAX('RInforzo CAM  min'!J58:K58))+('Caratteristiche CAM'!$F$35*'Caratteristiche CAM'!$F$36*'RInforzo CAM  min'!L58*'Caratteristiche CAM'!$H$54/('Caratteristiche CAM'!$C$35*0.85*'Caratteristiche Materiale'!$N$4*MAX('RInforzo CAM  min'!J58:K58)))</f>
        <v>0.36477164285068864</v>
      </c>
      <c r="AD58" s="96">
        <f>('Caratteristiche CAM'!$F$35*'Caratteristiche CAM'!$F$36*'RInforzo CAM  min'!L58*'Caratteristiche CAM'!$H$54/('Caratteristiche CAM'!$C$35))*MIN(J58:K58)/2+0.85*'Caratteristiche Materiale'!$N$4*MAX('RInforzo CAM  min'!J58:K58)*AC58*(MIN(J58:K58)-0.4*AC58)</f>
        <v>442.9818226021431</v>
      </c>
      <c r="AE58" s="74" t="str">
        <f t="shared" si="17"/>
        <v>verificato</v>
      </c>
      <c r="AF58" s="82">
        <f t="shared" si="15"/>
        <v>2.8622207114319336</v>
      </c>
      <c r="AG58" s="22">
        <f>'Caratteristiche Materiale'!$N$5+0.4*ABS(X58)</f>
        <v>100.29344086021504</v>
      </c>
      <c r="AH58" s="22">
        <f>AF58*MIN(J58:K58)*AG58+0.6*AF58*L58*M58*'Caratteristiche CAM'!$F$35*'Caratteristiche CAM'!$H$54/'Caratteristiche CAM'!$C$36</f>
        <v>254.51000224285664</v>
      </c>
      <c r="AI58" s="85" t="str">
        <f t="shared" si="18"/>
        <v>verificato</v>
      </c>
      <c r="AJ58" s="49">
        <f>MAX!W122+0.6*AF58*L58*M58*'Caratteristiche CAM'!$F$35*'Caratteristiche CAM'!$H$54/'Caratteristiche CAM'!$C$36</f>
        <v>106.07488914832939</v>
      </c>
      <c r="AK58" s="84" t="str">
        <f t="shared" si="19"/>
        <v>verificato</v>
      </c>
      <c r="AL58" s="37">
        <f t="shared" si="20"/>
        <v>282.89051105248819</v>
      </c>
      <c r="AM58" s="95" t="s">
        <v>52</v>
      </c>
      <c r="AN58" s="37">
        <f t="shared" si="21"/>
        <v>678.75125942175498</v>
      </c>
      <c r="AO58" s="95" t="s">
        <v>52</v>
      </c>
      <c r="AP58" s="91">
        <f t="shared" si="22"/>
        <v>1259.8397310093212</v>
      </c>
      <c r="AQ58" s="95" t="s">
        <v>52</v>
      </c>
      <c r="AR58" s="37">
        <f t="shared" si="23"/>
        <v>444.26147179823613</v>
      </c>
      <c r="AS58" s="95" t="s">
        <v>52</v>
      </c>
    </row>
    <row r="59" spans="1:45" x14ac:dyDescent="0.25">
      <c r="A59" s="5" t="str">
        <f>min!A123</f>
        <v>X</v>
      </c>
      <c r="B59" s="5" t="str">
        <f>min!B123</f>
        <v>2.41x</v>
      </c>
      <c r="C59" s="5" t="str">
        <f>min!C123</f>
        <v>SISM 8</v>
      </c>
      <c r="D59" s="49">
        <f>min!E123</f>
        <v>-665.58320000000003</v>
      </c>
      <c r="E59" s="22">
        <f>min!F123</f>
        <v>-37.4968</v>
      </c>
      <c r="F59" s="22">
        <f>min!G123</f>
        <v>-41.623200000000004</v>
      </c>
      <c r="G59" s="22">
        <f>min!H123</f>
        <v>-63.049680000000002</v>
      </c>
      <c r="H59" s="22">
        <f>min!I123</f>
        <v>-35.161760000000001</v>
      </c>
      <c r="I59" s="90">
        <f>min!J123</f>
        <v>-171.98304000000002</v>
      </c>
      <c r="J59" s="96">
        <f>min!K123</f>
        <v>0.8</v>
      </c>
      <c r="K59" s="96">
        <f>min!L123</f>
        <v>3.72</v>
      </c>
      <c r="L59" s="78">
        <v>1</v>
      </c>
      <c r="M59" s="48">
        <f>L59*'Caratteristiche CAM'!$F$36</f>
        <v>1E-3</v>
      </c>
      <c r="N59" s="48">
        <f>1-('Caratteristiche CAM'!$C$35^2+(MINA('RInforzo CAM  min'!J59:K59))^2)/(3*J59*K59)</f>
        <v>0.88799283154121866</v>
      </c>
      <c r="O59" s="48">
        <f>(1-('Caratteristiche CAM'!$C$36/(2*MIN('Caratteristiche CAM'!$C$35,MINA('RInforzo CAM  min'!J59:K59))))^2)</f>
        <v>0.9375</v>
      </c>
      <c r="P59" s="73">
        <f>4*M59/((MAX(MIN(J59:K59),'Caratteristiche CAM'!$C$35))*'Caratteristiche CAM'!$C$36)*'Caratteristiche CAM'!$F$35</f>
        <v>3.1666666666666665E-4</v>
      </c>
      <c r="Q59" s="96">
        <f>0.5*P59*'Caratteristiche CAM'!$H$54</f>
        <v>36.190476190476183</v>
      </c>
      <c r="R59" s="96">
        <f t="shared" si="12"/>
        <v>30.128328213005627</v>
      </c>
      <c r="S59" s="96">
        <f>'Caratteristiche Materiale'!$N$4+'Caratteristiche CAM'!$Q$71*'RInforzo CAM  min'!R59</f>
        <v>640.57715693804403</v>
      </c>
      <c r="T59" s="31" t="str">
        <f>IF(S59&gt;2*'Caratteristiche Materiale'!$N$4,"error","OK")</f>
        <v>OK</v>
      </c>
      <c r="U59" s="16">
        <f t="shared" si="13"/>
        <v>1733.0523809523811</v>
      </c>
      <c r="V59" s="63" t="str">
        <f t="shared" si="14"/>
        <v>verificato</v>
      </c>
      <c r="W59" s="64">
        <f>0.0035+0.015*(R59/'Caratteristiche Materiale'!$N$4)</f>
        <v>4.2747284397630023E-3</v>
      </c>
      <c r="X59" s="16">
        <f>min!M123</f>
        <v>-223.65026881720428</v>
      </c>
      <c r="Y59" s="22">
        <f>IF(ABS(X59)&lt;('Caratteristiche Materiale'!$N$4-'Caratteristiche Materiale'!$N$4*0.4),-(((2*M59*'Caratteristiche CAM'!$F$35)/'Caratteristiche CAM'!$C$35*'Caratteristiche CAM'!$H$56*MAX(J59:K59))/(J59*K59)),0)</f>
        <v>-2.714285714285714</v>
      </c>
      <c r="Z59" s="22">
        <f>(ABS((X59+Y59))*J59*K59+((2*'Caratteristiche CAM'!$F$35*'Caratteristiche CAM'!$F$36*'RInforzo CAM  min'!L59)/'Caratteristiche CAM'!$C$35)*MAX('RInforzo CAM  min'!J59:K59)*'Caratteristiche CAM'!$H$54)/((0.8*(0.85*'RInforzo CAM  min'!S59)*MIN('RInforzo CAM  min'!J59:K59)+((2*'Caratteristiche CAM'!$F$35*'Caratteristiche CAM'!$F$36*'RInforzo CAM  min'!L59)/'Caratteristiche CAM'!$C$35)*'Caratteristiche CAM'!$H$54))</f>
        <v>2.004441422863867</v>
      </c>
      <c r="AA59" s="96">
        <f>0.85*S59*0.8*Z59*MIN(J59:K59)*(MAX(J59:K59)/2-0.4*Z59)+((2*'Caratteristiche CAM'!$F$35*'Caratteristiche CAM'!$F$36*'RInforzo CAM  min'!L59)/'Caratteristiche CAM'!$C$35)*'Caratteristiche CAM'!$H$54*(MAX('RInforzo CAM  min'!J59:K59)-'RInforzo CAM  min'!Z59)*'RInforzo CAM  min'!Z59/2</f>
        <v>764.05438474734922</v>
      </c>
      <c r="AB59" s="74" t="str">
        <f t="shared" si="16"/>
        <v>verificato</v>
      </c>
      <c r="AC59" s="6">
        <f>ABS(D59)/(0.85*'Caratteristiche Materiale'!$N$4*MAX('RInforzo CAM  min'!J59:K59))+('Caratteristiche CAM'!$F$35*'Caratteristiche CAM'!$F$36*'RInforzo CAM  min'!L59*'Caratteristiche CAM'!$H$54/('Caratteristiche CAM'!$C$35*0.85*'Caratteristiche Materiale'!$N$4*MAX('RInforzo CAM  min'!J59:K59)))</f>
        <v>0.36477164285068864</v>
      </c>
      <c r="AD59" s="96">
        <f>('Caratteristiche CAM'!$F$35*'Caratteristiche CAM'!$F$36*'RInforzo CAM  min'!L59*'Caratteristiche CAM'!$H$54/('Caratteristiche CAM'!$C$35))*MIN(J59:K59)/2+0.85*'Caratteristiche Materiale'!$N$4*MAX('RInforzo CAM  min'!J59:K59)*AC59*(MIN(J59:K59)-0.4*AC59)</f>
        <v>442.9818226021431</v>
      </c>
      <c r="AE59" s="74" t="str">
        <f t="shared" si="17"/>
        <v>verificato</v>
      </c>
      <c r="AF59" s="82">
        <f t="shared" si="15"/>
        <v>2.8622207114319336</v>
      </c>
      <c r="AG59" s="22">
        <f>'Caratteristiche Materiale'!$N$5+0.4*ABS(X59)</f>
        <v>100.29344086021504</v>
      </c>
      <c r="AH59" s="22">
        <f>AF59*MIN(J59:K59)*AG59+0.6*AF59*L59*M59*'Caratteristiche CAM'!$F$35*'Caratteristiche CAM'!$H$54/'Caratteristiche CAM'!$C$36</f>
        <v>254.51000224285664</v>
      </c>
      <c r="AI59" s="85" t="str">
        <f t="shared" si="18"/>
        <v>verificato</v>
      </c>
      <c r="AJ59" s="49">
        <f>MAX!W123+0.6*AF59*L59*M59*'Caratteristiche CAM'!$F$35*'Caratteristiche CAM'!$H$54/'Caratteristiche CAM'!$C$36</f>
        <v>106.07488914832939</v>
      </c>
      <c r="AK59" s="84" t="str">
        <f t="shared" si="19"/>
        <v>verificato</v>
      </c>
      <c r="AL59" s="37">
        <f t="shared" si="20"/>
        <v>282.89051105248819</v>
      </c>
      <c r="AM59" s="95" t="s">
        <v>52</v>
      </c>
      <c r="AN59" s="37">
        <f t="shared" si="21"/>
        <v>678.75125942175498</v>
      </c>
      <c r="AO59" s="95" t="s">
        <v>52</v>
      </c>
      <c r="AP59" s="91">
        <f t="shared" si="22"/>
        <v>1259.8397310093212</v>
      </c>
      <c r="AQ59" s="95" t="s">
        <v>52</v>
      </c>
      <c r="AR59" s="37">
        <f t="shared" si="23"/>
        <v>444.26147179823613</v>
      </c>
      <c r="AS59" s="95" t="s">
        <v>52</v>
      </c>
    </row>
    <row r="60" spans="1:45" x14ac:dyDescent="0.25">
      <c r="A60" s="5" t="str">
        <f>min!A124</f>
        <v>X</v>
      </c>
      <c r="B60" s="5" t="str">
        <f>min!B124</f>
        <v>2.42X</v>
      </c>
      <c r="C60" s="5" t="str">
        <f>min!C124</f>
        <v>SISM 1</v>
      </c>
      <c r="D60" s="49">
        <f>min!E124</f>
        <v>-199.93680000000001</v>
      </c>
      <c r="E60" s="22">
        <f>min!F124</f>
        <v>-34.075200000000002</v>
      </c>
      <c r="F60" s="22">
        <f>min!G124</f>
        <v>-4.0832000000000006</v>
      </c>
      <c r="G60" s="22">
        <f>min!H124</f>
        <v>-4.0215200000000006</v>
      </c>
      <c r="H60" s="22">
        <f>min!I124</f>
        <v>-1.0403200000000001</v>
      </c>
      <c r="I60" s="90">
        <f>min!J124</f>
        <v>-23.130320000000001</v>
      </c>
      <c r="J60" s="96">
        <f>min!K124</f>
        <v>0.8</v>
      </c>
      <c r="K60" s="96">
        <f>min!L124</f>
        <v>1.26</v>
      </c>
      <c r="L60" s="78">
        <v>4</v>
      </c>
      <c r="M60" s="48">
        <f>L60*'Caratteristiche CAM'!$F$36</f>
        <v>4.0000000000000001E-3</v>
      </c>
      <c r="N60" s="48">
        <f>1-('Caratteristiche CAM'!$C$35^2+(MINA('RInforzo CAM  min'!J60:K60))^2)/(3*J60*K60)</f>
        <v>0.6693121693121693</v>
      </c>
      <c r="O60" s="48">
        <f>(1-('Caratteristiche CAM'!$C$36/(2*MIN('Caratteristiche CAM'!$C$35,MINA('RInforzo CAM  min'!J60:K60))))^2)</f>
        <v>0.9375</v>
      </c>
      <c r="P60" s="73">
        <f>4*M60/((MAX(MIN(J60:K60),'Caratteristiche CAM'!$C$35))*'Caratteristiche CAM'!$C$36)*'Caratteristiche CAM'!$F$35</f>
        <v>1.2666666666666666E-3</v>
      </c>
      <c r="Q60" s="96">
        <f>0.5*P60*'Caratteristiche CAM'!$H$54</f>
        <v>144.76190476190473</v>
      </c>
      <c r="R60" s="96">
        <f t="shared" si="12"/>
        <v>90.835222978080097</v>
      </c>
      <c r="S60" s="96">
        <f>'Caratteristiche Materiale'!$N$4+'Caratteristiche CAM'!$Q$71*'RInforzo CAM  min'!R60</f>
        <v>755.92025699168551</v>
      </c>
      <c r="T60" s="31" t="str">
        <f>IF(S60&gt;2*'Caratteristiche Materiale'!$N$4,"error","OK")</f>
        <v>OK</v>
      </c>
      <c r="U60" s="16">
        <f t="shared" si="13"/>
        <v>692.6978354978354</v>
      </c>
      <c r="V60" s="63" t="str">
        <f t="shared" si="14"/>
        <v>verificato</v>
      </c>
      <c r="W60" s="64">
        <f>0.0035+0.015*(R60/'Caratteristiche Materiale'!$N$4)</f>
        <v>5.8357628765792029E-3</v>
      </c>
      <c r="X60" s="16">
        <f>min!M124</f>
        <v>-198.35</v>
      </c>
      <c r="Y60" s="22">
        <f>IF(ABS(X60)&lt;('Caratteristiche Materiale'!$N$4-'Caratteristiche Materiale'!$N$4*0.4),-(((2*M60*'Caratteristiche CAM'!$F$35)/'Caratteristiche CAM'!$C$35*'Caratteristiche CAM'!$H$56*MAX(J60:K60))/(J60*K60)),0)</f>
        <v>-10.857142857142858</v>
      </c>
      <c r="Z60" s="22">
        <f>(ABS((X60+Y60))*J60*K60+((2*'Caratteristiche CAM'!$F$35*'Caratteristiche CAM'!$F$36*'RInforzo CAM  min'!L60)/'Caratteristiche CAM'!$C$35)*MAX('RInforzo CAM  min'!J60:K60)*'Caratteristiche CAM'!$H$54)/((0.8*(0.85*'RInforzo CAM  min'!S60)*MIN('RInforzo CAM  min'!J60:K60)+((2*'Caratteristiche CAM'!$F$35*'Caratteristiche CAM'!$F$36*'RInforzo CAM  min'!L60)/'Caratteristiche CAM'!$C$35)*'Caratteristiche CAM'!$H$54))</f>
        <v>0.60504251329664338</v>
      </c>
      <c r="AA60" s="96">
        <f>0.85*S60*0.8*Z60*MIN(J60:K60)*(MAX(J60:K60)/2-0.4*Z60)+((2*'Caratteristiche CAM'!$F$35*'Caratteristiche CAM'!$F$36*'RInforzo CAM  min'!L60)/'Caratteristiche CAM'!$C$35)*'Caratteristiche CAM'!$H$54*(MAX('RInforzo CAM  min'!J60:K60)-'RInforzo CAM  min'!Z60)*'RInforzo CAM  min'!Z60/2</f>
        <v>108.00564667026269</v>
      </c>
      <c r="AB60" s="74" t="str">
        <f t="shared" si="16"/>
        <v>verificato</v>
      </c>
      <c r="AC60" s="6">
        <f>ABS(D60)/(0.85*'Caratteristiche Materiale'!$N$4*MAX('RInforzo CAM  min'!J60:K60))+('Caratteristiche CAM'!$F$35*'Caratteristiche CAM'!$F$36*'RInforzo CAM  min'!L60*'Caratteristiche CAM'!$H$54/('Caratteristiche CAM'!$C$35*0.85*'Caratteristiche Materiale'!$N$4*MAX('RInforzo CAM  min'!J60:K60)))</f>
        <v>0.36636923721869702</v>
      </c>
      <c r="AD60" s="96">
        <f>('Caratteristiche CAM'!$F$35*'Caratteristiche CAM'!$F$36*'RInforzo CAM  min'!L60*'Caratteristiche CAM'!$H$54/('Caratteristiche CAM'!$C$35))*MIN(J60:K60)/2+0.85*'Caratteristiche Materiale'!$N$4*MAX('RInforzo CAM  min'!J60:K60)*AC60*(MIN(J60:K60)-0.4*AC60)</f>
        <v>161.14911528960272</v>
      </c>
      <c r="AE60" s="74" t="str">
        <f t="shared" si="17"/>
        <v>verificato</v>
      </c>
      <c r="AF60" s="82">
        <f t="shared" si="15"/>
        <v>0.93252125664832164</v>
      </c>
      <c r="AG60" s="22">
        <f>'Caratteristiche Materiale'!$N$5+0.4*ABS(X60)</f>
        <v>90.173333333333346</v>
      </c>
      <c r="AH60" s="22">
        <f>AF60*MIN(J60:K60)*AG60+0.6*AF60*L60*M60*'Caratteristiche CAM'!$F$35*'Caratteristiche CAM'!$H$54/'Caratteristiche CAM'!$C$36</f>
        <v>196.86465130257542</v>
      </c>
      <c r="AI60" s="85" t="str">
        <f t="shared" si="18"/>
        <v>verificato</v>
      </c>
      <c r="AJ60" s="49">
        <f>MAX!W124+0.6*AF60*L60*M60*'Caratteristiche CAM'!$F$35*'Caratteristiche CAM'!$H$54/'Caratteristiche CAM'!$C$36</f>
        <v>140.51381120964103</v>
      </c>
      <c r="AK60" s="84" t="str">
        <f t="shared" si="19"/>
        <v>verificato</v>
      </c>
      <c r="AL60" s="37">
        <f t="shared" si="20"/>
        <v>412.36386348324004</v>
      </c>
      <c r="AM60" s="95" t="s">
        <v>52</v>
      </c>
      <c r="AN60" s="37">
        <f t="shared" si="21"/>
        <v>577.73586450725281</v>
      </c>
      <c r="AO60" s="95" t="s">
        <v>52</v>
      </c>
      <c r="AP60" s="91">
        <f t="shared" si="22"/>
        <v>15490.340980621608</v>
      </c>
      <c r="AQ60" s="95" t="s">
        <v>52</v>
      </c>
      <c r="AR60" s="37">
        <f t="shared" si="23"/>
        <v>466.94402269515808</v>
      </c>
      <c r="AS60" s="95" t="s">
        <v>52</v>
      </c>
    </row>
    <row r="61" spans="1:45" x14ac:dyDescent="0.25">
      <c r="A61" s="5" t="str">
        <f>min!A125</f>
        <v>X</v>
      </c>
      <c r="B61" s="5" t="str">
        <f>min!B125</f>
        <v>2.42X</v>
      </c>
      <c r="C61" s="5" t="str">
        <f>min!C125</f>
        <v>SISM 2</v>
      </c>
      <c r="D61" s="49">
        <f>min!E125</f>
        <v>-203.44640000000001</v>
      </c>
      <c r="E61" s="22">
        <f>min!F125</f>
        <v>-23.936000000000003</v>
      </c>
      <c r="F61" s="22">
        <f>min!G125</f>
        <v>-6.3632</v>
      </c>
      <c r="G61" s="22">
        <f>min!H125</f>
        <v>-6.0987200000000001</v>
      </c>
      <c r="H61" s="22">
        <f>min!I125</f>
        <v>-1.1771200000000002</v>
      </c>
      <c r="I61" s="90">
        <f>min!J125</f>
        <v>-15.293600000000001</v>
      </c>
      <c r="J61" s="96">
        <f>min!K125</f>
        <v>0.8</v>
      </c>
      <c r="K61" s="96">
        <f>min!L125</f>
        <v>1.26</v>
      </c>
      <c r="L61" s="78">
        <v>4</v>
      </c>
      <c r="M61" s="48">
        <f>L61*'Caratteristiche CAM'!$F$36</f>
        <v>4.0000000000000001E-3</v>
      </c>
      <c r="N61" s="48">
        <f>1-('Caratteristiche CAM'!$C$35^2+(MINA('RInforzo CAM  min'!J61:K61))^2)/(3*J61*K61)</f>
        <v>0.6693121693121693</v>
      </c>
      <c r="O61" s="48">
        <f>(1-('Caratteristiche CAM'!$C$36/(2*MIN('Caratteristiche CAM'!$C$35,MINA('RInforzo CAM  min'!J61:K61))))^2)</f>
        <v>0.9375</v>
      </c>
      <c r="P61" s="73">
        <f>4*M61/((MAX(MIN(J61:K61),'Caratteristiche CAM'!$C$35))*'Caratteristiche CAM'!$C$36)*'Caratteristiche CAM'!$F$35</f>
        <v>1.2666666666666666E-3</v>
      </c>
      <c r="Q61" s="96">
        <f>0.5*P61*'Caratteristiche CAM'!$H$54</f>
        <v>144.76190476190473</v>
      </c>
      <c r="R61" s="96">
        <f t="shared" si="12"/>
        <v>90.835222978080097</v>
      </c>
      <c r="S61" s="96">
        <f>'Caratteristiche Materiale'!$N$4+'Caratteristiche CAM'!$Q$71*'RInforzo CAM  min'!R61</f>
        <v>755.92025699168551</v>
      </c>
      <c r="T61" s="31" t="str">
        <f>IF(S61&gt;2*'Caratteristiche Materiale'!$N$4,"error","OK")</f>
        <v>OK</v>
      </c>
      <c r="U61" s="16">
        <f t="shared" si="13"/>
        <v>692.6978354978354</v>
      </c>
      <c r="V61" s="63" t="str">
        <f t="shared" si="14"/>
        <v>verificato</v>
      </c>
      <c r="W61" s="64">
        <f>0.0035+0.015*(R61/'Caratteristiche Materiale'!$N$4)</f>
        <v>5.8357628765792029E-3</v>
      </c>
      <c r="X61" s="16">
        <f>min!M125</f>
        <v>-201.83174603174604</v>
      </c>
      <c r="Y61" s="22">
        <f>IF(ABS(X61)&lt;('Caratteristiche Materiale'!$N$4-'Caratteristiche Materiale'!$N$4*0.4),-(((2*M61*'Caratteristiche CAM'!$F$35)/'Caratteristiche CAM'!$C$35*'Caratteristiche CAM'!$H$56*MAX(J61:K61))/(J61*K61)),0)</f>
        <v>-10.857142857142858</v>
      </c>
      <c r="Z61" s="22">
        <f>(ABS((X61+Y61))*J61*K61+((2*'Caratteristiche CAM'!$F$35*'Caratteristiche CAM'!$F$36*'RInforzo CAM  min'!L61)/'Caratteristiche CAM'!$C$35)*MAX('RInforzo CAM  min'!J61:K61)*'Caratteristiche CAM'!$H$54)/((0.8*(0.85*'RInforzo CAM  min'!S61)*MIN('RInforzo CAM  min'!J61:K61)+((2*'Caratteristiche CAM'!$F$35*'Caratteristiche CAM'!$F$36*'RInforzo CAM  min'!L61)/'Caratteristiche CAM'!$C$35)*'Caratteristiche CAM'!$H$54))</f>
        <v>0.61252366894680332</v>
      </c>
      <c r="AA61" s="96">
        <f>0.85*S61*0.8*Z61*MIN(J61:K61)*(MAX(J61:K61)/2-0.4*Z61)+((2*'Caratteristiche CAM'!$F$35*'Caratteristiche CAM'!$F$36*'RInforzo CAM  min'!L61)/'Caratteristiche CAM'!$C$35)*'Caratteristiche CAM'!$H$54*(MAX('RInforzo CAM  min'!J61:K61)-'RInforzo CAM  min'!Z61)*'RInforzo CAM  min'!Z61/2</f>
        <v>108.45468225916082</v>
      </c>
      <c r="AB61" s="74" t="str">
        <f t="shared" si="16"/>
        <v>verificato</v>
      </c>
      <c r="AC61" s="6">
        <f>ABS(D61)/(0.85*'Caratteristiche Materiale'!$N$4*MAX('RInforzo CAM  min'!J61:K61))+('Caratteristiche CAM'!$F$35*'Caratteristiche CAM'!$F$36*'RInforzo CAM  min'!L61*'Caratteristiche CAM'!$H$54/('Caratteristiche CAM'!$C$35*0.85*'Caratteristiche Materiale'!$N$4*MAX('RInforzo CAM  min'!J61:K61)))</f>
        <v>0.37198684426151418</v>
      </c>
      <c r="AD61" s="96">
        <f>('Caratteristiche CAM'!$F$35*'Caratteristiche CAM'!$F$36*'RInforzo CAM  min'!L61*'Caratteristiche CAM'!$H$54/('Caratteristiche CAM'!$C$35))*MIN(J61:K61)/2+0.85*'Caratteristiche Materiale'!$N$4*MAX('RInforzo CAM  min'!J61:K61)*AC61*(MIN(J61:K61)-0.4*AC61)</f>
        <v>162.92026148817752</v>
      </c>
      <c r="AE61" s="74" t="str">
        <f t="shared" si="17"/>
        <v>verificato</v>
      </c>
      <c r="AF61" s="82">
        <f t="shared" si="15"/>
        <v>0.93626183447340172</v>
      </c>
      <c r="AG61" s="22">
        <f>'Caratteristiche Materiale'!$N$5+0.4*ABS(X61)</f>
        <v>91.566031746031769</v>
      </c>
      <c r="AH61" s="22">
        <f>AF61*MIN(J61:K61)*AG61+0.6*AF61*L61*M61*'Caratteristiche CAM'!$F$35*'Caratteristiche CAM'!$H$54/'Caratteristiche CAM'!$C$36</f>
        <v>198.69746934006662</v>
      </c>
      <c r="AI61" s="85" t="str">
        <f t="shared" si="18"/>
        <v>verificato</v>
      </c>
      <c r="AJ61" s="49">
        <f>MAX!W125+0.6*AF61*L61*M61*'Caratteristiche CAM'!$F$35*'Caratteristiche CAM'!$H$54/'Caratteristiche CAM'!$C$36</f>
        <v>141.03364465367505</v>
      </c>
      <c r="AK61" s="84" t="str">
        <f t="shared" si="19"/>
        <v>verificato</v>
      </c>
      <c r="AL61" s="37">
        <f t="shared" si="20"/>
        <v>589.21141650098195</v>
      </c>
      <c r="AM61" s="95" t="s">
        <v>52</v>
      </c>
      <c r="AN61" s="37">
        <f t="shared" si="21"/>
        <v>830.11977498356691</v>
      </c>
      <c r="AO61" s="95" t="s">
        <v>52</v>
      </c>
      <c r="AP61" s="91">
        <f t="shared" si="22"/>
        <v>13840.582225106829</v>
      </c>
      <c r="AQ61" s="95" t="s">
        <v>52</v>
      </c>
      <c r="AR61" s="37">
        <f t="shared" si="23"/>
        <v>709.15077064367324</v>
      </c>
      <c r="AS61" s="95" t="s">
        <v>52</v>
      </c>
    </row>
    <row r="62" spans="1:45" x14ac:dyDescent="0.25">
      <c r="A62" s="5" t="str">
        <f>min!A126</f>
        <v>X</v>
      </c>
      <c r="B62" s="5" t="str">
        <f>min!B126</f>
        <v>2.42X</v>
      </c>
      <c r="C62" s="5" t="str">
        <f>min!C126</f>
        <v>SISM 3</v>
      </c>
      <c r="D62" s="49">
        <f>min!E126</f>
        <v>-199.93680000000001</v>
      </c>
      <c r="E62" s="22">
        <f>min!F126</f>
        <v>-34.075200000000002</v>
      </c>
      <c r="F62" s="22">
        <f>min!G126</f>
        <v>-4.0832000000000006</v>
      </c>
      <c r="G62" s="22">
        <f>min!H126</f>
        <v>-4.0215200000000006</v>
      </c>
      <c r="H62" s="22">
        <f>min!I126</f>
        <v>-1.0403200000000001</v>
      </c>
      <c r="I62" s="90">
        <f>min!J126</f>
        <v>-23.130320000000001</v>
      </c>
      <c r="J62" s="96">
        <f>min!K126</f>
        <v>0.8</v>
      </c>
      <c r="K62" s="96">
        <f>min!L126</f>
        <v>1.26</v>
      </c>
      <c r="L62" s="78">
        <v>4</v>
      </c>
      <c r="M62" s="48">
        <f>L62*'Caratteristiche CAM'!$F$36</f>
        <v>4.0000000000000001E-3</v>
      </c>
      <c r="N62" s="48">
        <f>1-('Caratteristiche CAM'!$C$35^2+(MINA('RInforzo CAM  min'!J62:K62))^2)/(3*J62*K62)</f>
        <v>0.6693121693121693</v>
      </c>
      <c r="O62" s="48">
        <f>(1-('Caratteristiche CAM'!$C$36/(2*MIN('Caratteristiche CAM'!$C$35,MINA('RInforzo CAM  min'!J62:K62))))^2)</f>
        <v>0.9375</v>
      </c>
      <c r="P62" s="73">
        <f>4*M62/((MAX(MIN(J62:K62),'Caratteristiche CAM'!$C$35))*'Caratteristiche CAM'!$C$36)*'Caratteristiche CAM'!$F$35</f>
        <v>1.2666666666666666E-3</v>
      </c>
      <c r="Q62" s="96">
        <f>0.5*P62*'Caratteristiche CAM'!$H$54</f>
        <v>144.76190476190473</v>
      </c>
      <c r="R62" s="96">
        <f t="shared" si="12"/>
        <v>90.835222978080097</v>
      </c>
      <c r="S62" s="96">
        <f>'Caratteristiche Materiale'!$N$4+'Caratteristiche CAM'!$Q$71*'RInforzo CAM  min'!R62</f>
        <v>755.92025699168551</v>
      </c>
      <c r="T62" s="31" t="str">
        <f>IF(S62&gt;2*'Caratteristiche Materiale'!$N$4,"error","OK")</f>
        <v>OK</v>
      </c>
      <c r="U62" s="16">
        <f t="shared" si="13"/>
        <v>692.6978354978354</v>
      </c>
      <c r="V62" s="63" t="str">
        <f t="shared" si="14"/>
        <v>verificato</v>
      </c>
      <c r="W62" s="64">
        <f>0.0035+0.015*(R62/'Caratteristiche Materiale'!$N$4)</f>
        <v>5.8357628765792029E-3</v>
      </c>
      <c r="X62" s="16">
        <f>min!M126</f>
        <v>-198.35</v>
      </c>
      <c r="Y62" s="22">
        <f>IF(ABS(X62)&lt;('Caratteristiche Materiale'!$N$4-'Caratteristiche Materiale'!$N$4*0.4),-(((2*M62*'Caratteristiche CAM'!$F$35)/'Caratteristiche CAM'!$C$35*'Caratteristiche CAM'!$H$56*MAX(J62:K62))/(J62*K62)),0)</f>
        <v>-10.857142857142858</v>
      </c>
      <c r="Z62" s="22">
        <f>(ABS((X62+Y62))*J62*K62+((2*'Caratteristiche CAM'!$F$35*'Caratteristiche CAM'!$F$36*'RInforzo CAM  min'!L62)/'Caratteristiche CAM'!$C$35)*MAX('RInforzo CAM  min'!J62:K62)*'Caratteristiche CAM'!$H$54)/((0.8*(0.85*'RInforzo CAM  min'!S62)*MIN('RInforzo CAM  min'!J62:K62)+((2*'Caratteristiche CAM'!$F$35*'Caratteristiche CAM'!$F$36*'RInforzo CAM  min'!L62)/'Caratteristiche CAM'!$C$35)*'Caratteristiche CAM'!$H$54))</f>
        <v>0.60504251329664338</v>
      </c>
      <c r="AA62" s="96">
        <f>0.85*S62*0.8*Z62*MIN(J62:K62)*(MAX(J62:K62)/2-0.4*Z62)+((2*'Caratteristiche CAM'!$F$35*'Caratteristiche CAM'!$F$36*'RInforzo CAM  min'!L62)/'Caratteristiche CAM'!$C$35)*'Caratteristiche CAM'!$H$54*(MAX('RInforzo CAM  min'!J62:K62)-'RInforzo CAM  min'!Z62)*'RInforzo CAM  min'!Z62/2</f>
        <v>108.00564667026269</v>
      </c>
      <c r="AB62" s="74" t="str">
        <f t="shared" si="16"/>
        <v>verificato</v>
      </c>
      <c r="AC62" s="6">
        <f>ABS(D62)/(0.85*'Caratteristiche Materiale'!$N$4*MAX('RInforzo CAM  min'!J62:K62))+('Caratteristiche CAM'!$F$35*'Caratteristiche CAM'!$F$36*'RInforzo CAM  min'!L62*'Caratteristiche CAM'!$H$54/('Caratteristiche CAM'!$C$35*0.85*'Caratteristiche Materiale'!$N$4*MAX('RInforzo CAM  min'!J62:K62)))</f>
        <v>0.36636923721869702</v>
      </c>
      <c r="AD62" s="96">
        <f>('Caratteristiche CAM'!$F$35*'Caratteristiche CAM'!$F$36*'RInforzo CAM  min'!L62*'Caratteristiche CAM'!$H$54/('Caratteristiche CAM'!$C$35))*MIN(J62:K62)/2+0.85*'Caratteristiche Materiale'!$N$4*MAX('RInforzo CAM  min'!J62:K62)*AC62*(MIN(J62:K62)-0.4*AC62)</f>
        <v>161.14911528960272</v>
      </c>
      <c r="AE62" s="74" t="str">
        <f t="shared" si="17"/>
        <v>verificato</v>
      </c>
      <c r="AF62" s="82">
        <f t="shared" si="15"/>
        <v>0.93252125664832164</v>
      </c>
      <c r="AG62" s="22">
        <f>'Caratteristiche Materiale'!$N$5+0.4*ABS(X62)</f>
        <v>90.173333333333346</v>
      </c>
      <c r="AH62" s="22">
        <f>AF62*MIN(J62:K62)*AG62+0.6*AF62*L62*M62*'Caratteristiche CAM'!$F$35*'Caratteristiche CAM'!$H$54/'Caratteristiche CAM'!$C$36</f>
        <v>196.86465130257542</v>
      </c>
      <c r="AI62" s="85" t="str">
        <f t="shared" si="18"/>
        <v>verificato</v>
      </c>
      <c r="AJ62" s="49">
        <f>MAX!W126+0.6*AF62*L62*M62*'Caratteristiche CAM'!$F$35*'Caratteristiche CAM'!$H$54/'Caratteristiche CAM'!$C$36</f>
        <v>140.51381120964103</v>
      </c>
      <c r="AK62" s="84" t="str">
        <f t="shared" si="19"/>
        <v>verificato</v>
      </c>
      <c r="AL62" s="37">
        <f>AJ62/ABS((IF(A62="Y",F62,E62))) *100</f>
        <v>412.36386348324004</v>
      </c>
      <c r="AM62" s="95" t="s">
        <v>52</v>
      </c>
      <c r="AN62" s="37">
        <f t="shared" si="21"/>
        <v>577.73586450725281</v>
      </c>
      <c r="AO62" s="95" t="s">
        <v>52</v>
      </c>
      <c r="AP62" s="91">
        <f t="shared" si="22"/>
        <v>15490.340980621608</v>
      </c>
      <c r="AQ62" s="95" t="s">
        <v>52</v>
      </c>
      <c r="AR62" s="37">
        <f t="shared" si="23"/>
        <v>466.94402269515808</v>
      </c>
      <c r="AS62" s="95" t="s">
        <v>52</v>
      </c>
    </row>
    <row r="63" spans="1:45" x14ac:dyDescent="0.25">
      <c r="A63" s="5" t="str">
        <f>min!A127</f>
        <v>X</v>
      </c>
      <c r="B63" s="5" t="str">
        <f>min!B127</f>
        <v>2.42X</v>
      </c>
      <c r="C63" s="5" t="str">
        <f>min!C127</f>
        <v>SISM 4</v>
      </c>
      <c r="D63" s="49">
        <f>min!E127</f>
        <v>-199.93680000000001</v>
      </c>
      <c r="E63" s="22">
        <f>min!F127</f>
        <v>-34.075200000000002</v>
      </c>
      <c r="F63" s="22">
        <f>min!G127</f>
        <v>-4.0832000000000006</v>
      </c>
      <c r="G63" s="22">
        <f>min!H127</f>
        <v>-4.0215200000000006</v>
      </c>
      <c r="H63" s="22">
        <f>min!I127</f>
        <v>-1.0403200000000001</v>
      </c>
      <c r="I63" s="90">
        <f>min!J127</f>
        <v>-23.130320000000001</v>
      </c>
      <c r="J63" s="96">
        <f>min!K127</f>
        <v>0.8</v>
      </c>
      <c r="K63" s="96">
        <f>min!L127</f>
        <v>1.26</v>
      </c>
      <c r="L63" s="78">
        <v>4</v>
      </c>
      <c r="M63" s="48">
        <f>L63*'Caratteristiche CAM'!$F$36</f>
        <v>4.0000000000000001E-3</v>
      </c>
      <c r="N63" s="48">
        <f>1-('Caratteristiche CAM'!$C$35^2+(MINA('RInforzo CAM  min'!J63:K63))^2)/(3*J63*K63)</f>
        <v>0.6693121693121693</v>
      </c>
      <c r="O63" s="48">
        <f>(1-('Caratteristiche CAM'!$C$36/(2*MIN('Caratteristiche CAM'!$C$35,MINA('RInforzo CAM  min'!J63:K63))))^2)</f>
        <v>0.9375</v>
      </c>
      <c r="P63" s="73">
        <f>4*M63/((MAX(MIN(J63:K63),'Caratteristiche CAM'!$C$35))*'Caratteristiche CAM'!$C$36)*'Caratteristiche CAM'!$F$35</f>
        <v>1.2666666666666666E-3</v>
      </c>
      <c r="Q63" s="96">
        <f>0.5*P63*'Caratteristiche CAM'!$H$54</f>
        <v>144.76190476190473</v>
      </c>
      <c r="R63" s="96">
        <f t="shared" si="12"/>
        <v>90.835222978080097</v>
      </c>
      <c r="S63" s="96">
        <f>'Caratteristiche Materiale'!$N$4+'Caratteristiche CAM'!$Q$71*'RInforzo CAM  min'!R63</f>
        <v>755.92025699168551</v>
      </c>
      <c r="T63" s="31" t="str">
        <f>IF(S63&gt;2*'Caratteristiche Materiale'!$N$4,"error","OK")</f>
        <v>OK</v>
      </c>
      <c r="U63" s="16">
        <f t="shared" si="13"/>
        <v>692.6978354978354</v>
      </c>
      <c r="V63" s="63" t="str">
        <f t="shared" si="14"/>
        <v>verificato</v>
      </c>
      <c r="W63" s="64">
        <f>0.0035+0.015*(R63/'Caratteristiche Materiale'!$N$4)</f>
        <v>5.8357628765792029E-3</v>
      </c>
      <c r="X63" s="16">
        <f>min!M127</f>
        <v>-198.35</v>
      </c>
      <c r="Y63" s="22">
        <f>IF(ABS(X63)&lt;('Caratteristiche Materiale'!$N$4-'Caratteristiche Materiale'!$N$4*0.4),-(((2*M63*'Caratteristiche CAM'!$F$35)/'Caratteristiche CAM'!$C$35*'Caratteristiche CAM'!$H$56*MAX(J63:K63))/(J63*K63)),0)</f>
        <v>-10.857142857142858</v>
      </c>
      <c r="Z63" s="22">
        <f>(ABS((X63+Y63))*J63*K63+((2*'Caratteristiche CAM'!$F$35*'Caratteristiche CAM'!$F$36*'RInforzo CAM  min'!L63)/'Caratteristiche CAM'!$C$35)*MAX('RInforzo CAM  min'!J63:K63)*'Caratteristiche CAM'!$H$54)/((0.8*(0.85*'RInforzo CAM  min'!S63)*MIN('RInforzo CAM  min'!J63:K63)+((2*'Caratteristiche CAM'!$F$35*'Caratteristiche CAM'!$F$36*'RInforzo CAM  min'!L63)/'Caratteristiche CAM'!$C$35)*'Caratteristiche CAM'!$H$54))</f>
        <v>0.60504251329664338</v>
      </c>
      <c r="AA63" s="96">
        <f>0.85*S63*0.8*Z63*MIN(J63:K63)*(MAX(J63:K63)/2-0.4*Z63)+((2*'Caratteristiche CAM'!$F$35*'Caratteristiche CAM'!$F$36*'RInforzo CAM  min'!L63)/'Caratteristiche CAM'!$C$35)*'Caratteristiche CAM'!$H$54*(MAX('RInforzo CAM  min'!J63:K63)-'RInforzo CAM  min'!Z63)*'RInforzo CAM  min'!Z63/2</f>
        <v>108.00564667026269</v>
      </c>
      <c r="AB63" s="74" t="str">
        <f t="shared" si="16"/>
        <v>verificato</v>
      </c>
      <c r="AC63" s="6">
        <f>ABS(D63)/(0.85*'Caratteristiche Materiale'!$N$4*MAX('RInforzo CAM  min'!J63:K63))+('Caratteristiche CAM'!$F$35*'Caratteristiche CAM'!$F$36*'RInforzo CAM  min'!L63*'Caratteristiche CAM'!$H$54/('Caratteristiche CAM'!$C$35*0.85*'Caratteristiche Materiale'!$N$4*MAX('RInforzo CAM  min'!J63:K63)))</f>
        <v>0.36636923721869702</v>
      </c>
      <c r="AD63" s="96">
        <f>('Caratteristiche CAM'!$F$35*'Caratteristiche CAM'!$F$36*'RInforzo CAM  min'!L63*'Caratteristiche CAM'!$H$54/('Caratteristiche CAM'!$C$35))*MIN(J63:K63)/2+0.85*'Caratteristiche Materiale'!$N$4*MAX('RInforzo CAM  min'!J63:K63)*AC63*(MIN(J63:K63)-0.4*AC63)</f>
        <v>161.14911528960272</v>
      </c>
      <c r="AE63" s="74" t="str">
        <f t="shared" si="17"/>
        <v>verificato</v>
      </c>
      <c r="AF63" s="82">
        <f t="shared" si="15"/>
        <v>0.93252125664832164</v>
      </c>
      <c r="AG63" s="22">
        <f>'Caratteristiche Materiale'!$N$5+0.4*ABS(X63)</f>
        <v>90.173333333333346</v>
      </c>
      <c r="AH63" s="22">
        <f>AF63*MIN(J63:K63)*AG63+0.6*AF63*L63*M63*'Caratteristiche CAM'!$F$35*'Caratteristiche CAM'!$H$54/'Caratteristiche CAM'!$C$36</f>
        <v>196.86465130257542</v>
      </c>
      <c r="AI63" s="85" t="str">
        <f t="shared" si="18"/>
        <v>verificato</v>
      </c>
      <c r="AJ63" s="49">
        <f>MAX!W127+0.6*AF63*L63*M63*'Caratteristiche CAM'!$F$35*'Caratteristiche CAM'!$H$54/'Caratteristiche CAM'!$C$36</f>
        <v>140.51381120964103</v>
      </c>
      <c r="AK63" s="84" t="str">
        <f t="shared" si="19"/>
        <v>verificato</v>
      </c>
      <c r="AL63" s="37">
        <f t="shared" si="20"/>
        <v>412.36386348324004</v>
      </c>
      <c r="AM63" s="95" t="s">
        <v>52</v>
      </c>
      <c r="AN63" s="37">
        <f t="shared" si="21"/>
        <v>577.73586450725281</v>
      </c>
      <c r="AO63" s="95" t="s">
        <v>52</v>
      </c>
      <c r="AP63" s="91">
        <f t="shared" si="22"/>
        <v>15490.340980621608</v>
      </c>
      <c r="AQ63" s="95" t="s">
        <v>52</v>
      </c>
      <c r="AR63" s="37">
        <f t="shared" si="23"/>
        <v>466.94402269515808</v>
      </c>
      <c r="AS63" s="95" t="s">
        <v>52</v>
      </c>
    </row>
    <row r="64" spans="1:45" x14ac:dyDescent="0.25">
      <c r="A64" s="5" t="str">
        <f>min!A128</f>
        <v>X</v>
      </c>
      <c r="B64" s="5" t="str">
        <f>min!B128</f>
        <v>2.42X</v>
      </c>
      <c r="C64" s="5" t="str">
        <f>min!C128</f>
        <v>SISM 5</v>
      </c>
      <c r="D64" s="49">
        <f>min!E128</f>
        <v>-199.93680000000001</v>
      </c>
      <c r="E64" s="22">
        <f>min!F128</f>
        <v>-34.075200000000002</v>
      </c>
      <c r="F64" s="22">
        <f>min!G128</f>
        <v>-4.0832000000000006</v>
      </c>
      <c r="G64" s="22">
        <f>min!H128</f>
        <v>-4.0215200000000006</v>
      </c>
      <c r="H64" s="22">
        <f>min!I128</f>
        <v>-1.0403200000000001</v>
      </c>
      <c r="I64" s="90">
        <f>min!J128</f>
        <v>-23.130320000000001</v>
      </c>
      <c r="J64" s="96">
        <f>min!K128</f>
        <v>0.8</v>
      </c>
      <c r="K64" s="96">
        <f>min!L128</f>
        <v>1.26</v>
      </c>
      <c r="L64" s="78">
        <v>4</v>
      </c>
      <c r="M64" s="48">
        <f>L64*'Caratteristiche CAM'!$F$36</f>
        <v>4.0000000000000001E-3</v>
      </c>
      <c r="N64" s="48">
        <f>1-('Caratteristiche CAM'!$C$35^2+(MINA('RInforzo CAM  min'!J64:K64))^2)/(3*J64*K64)</f>
        <v>0.6693121693121693</v>
      </c>
      <c r="O64" s="48">
        <f>(1-('Caratteristiche CAM'!$C$36/(2*MIN('Caratteristiche CAM'!$C$35,MINA('RInforzo CAM  min'!J64:K64))))^2)</f>
        <v>0.9375</v>
      </c>
      <c r="P64" s="73">
        <f>4*M64/((MAX(MIN(J64:K64),'Caratteristiche CAM'!$C$35))*'Caratteristiche CAM'!$C$36)*'Caratteristiche CAM'!$F$35</f>
        <v>1.2666666666666666E-3</v>
      </c>
      <c r="Q64" s="96">
        <f>0.5*P64*'Caratteristiche CAM'!$H$54</f>
        <v>144.76190476190473</v>
      </c>
      <c r="R64" s="96">
        <f t="shared" si="12"/>
        <v>90.835222978080097</v>
      </c>
      <c r="S64" s="96">
        <f>'Caratteristiche Materiale'!$N$4+'Caratteristiche CAM'!$Q$71*'RInforzo CAM  min'!R64</f>
        <v>755.92025699168551</v>
      </c>
      <c r="T64" s="31" t="str">
        <f>IF(S64&gt;2*'Caratteristiche Materiale'!$N$4,"error","OK")</f>
        <v>OK</v>
      </c>
      <c r="U64" s="16">
        <f t="shared" si="13"/>
        <v>692.6978354978354</v>
      </c>
      <c r="V64" s="63" t="str">
        <f t="shared" si="14"/>
        <v>verificato</v>
      </c>
      <c r="W64" s="64">
        <f>0.0035+0.015*(R64/'Caratteristiche Materiale'!$N$4)</f>
        <v>5.8357628765792029E-3</v>
      </c>
      <c r="X64" s="16">
        <f>min!M128</f>
        <v>-198.35</v>
      </c>
      <c r="Y64" s="22">
        <f>IF(ABS(X64)&lt;('Caratteristiche Materiale'!$N$4-'Caratteristiche Materiale'!$N$4*0.4),-(((2*M64*'Caratteristiche CAM'!$F$35)/'Caratteristiche CAM'!$C$35*'Caratteristiche CAM'!$H$56*MAX(J64:K64))/(J64*K64)),0)</f>
        <v>-10.857142857142858</v>
      </c>
      <c r="Z64" s="22">
        <f>(ABS((X64+Y64))*J64*K64+((2*'Caratteristiche CAM'!$F$35*'Caratteristiche CAM'!$F$36*'RInforzo CAM  min'!L64)/'Caratteristiche CAM'!$C$35)*MAX('RInforzo CAM  min'!J64:K64)*'Caratteristiche CAM'!$H$54)/((0.8*(0.85*'RInforzo CAM  min'!S64)*MIN('RInforzo CAM  min'!J64:K64)+((2*'Caratteristiche CAM'!$F$35*'Caratteristiche CAM'!$F$36*'RInforzo CAM  min'!L64)/'Caratteristiche CAM'!$C$35)*'Caratteristiche CAM'!$H$54))</f>
        <v>0.60504251329664338</v>
      </c>
      <c r="AA64" s="96">
        <f>0.85*S64*0.8*Z64*MIN(J64:K64)*(MAX(J64:K64)/2-0.4*Z64)+((2*'Caratteristiche CAM'!$F$35*'Caratteristiche CAM'!$F$36*'RInforzo CAM  min'!L64)/'Caratteristiche CAM'!$C$35)*'Caratteristiche CAM'!$H$54*(MAX('RInforzo CAM  min'!J64:K64)-'RInforzo CAM  min'!Z64)*'RInforzo CAM  min'!Z64/2</f>
        <v>108.00564667026269</v>
      </c>
      <c r="AB64" s="74" t="str">
        <f t="shared" si="16"/>
        <v>verificato</v>
      </c>
      <c r="AC64" s="6">
        <f>ABS(D64)/(0.85*'Caratteristiche Materiale'!$N$4*MAX('RInforzo CAM  min'!J64:K64))+('Caratteristiche CAM'!$F$35*'Caratteristiche CAM'!$F$36*'RInforzo CAM  min'!L64*'Caratteristiche CAM'!$H$54/('Caratteristiche CAM'!$C$35*0.85*'Caratteristiche Materiale'!$N$4*MAX('RInforzo CAM  min'!J64:K64)))</f>
        <v>0.36636923721869702</v>
      </c>
      <c r="AD64" s="96">
        <f>('Caratteristiche CAM'!$F$35*'Caratteristiche CAM'!$F$36*'RInforzo CAM  min'!L64*'Caratteristiche CAM'!$H$54/('Caratteristiche CAM'!$C$35))*MIN(J64:K64)/2+0.85*'Caratteristiche Materiale'!$N$4*MAX('RInforzo CAM  min'!J64:K64)*AC64*(MIN(J64:K64)-0.4*AC64)</f>
        <v>161.14911528960272</v>
      </c>
      <c r="AE64" s="74" t="str">
        <f t="shared" si="17"/>
        <v>verificato</v>
      </c>
      <c r="AF64" s="82">
        <f t="shared" si="15"/>
        <v>0.93252125664832164</v>
      </c>
      <c r="AG64" s="22">
        <f>'Caratteristiche Materiale'!$N$5+0.4*ABS(X64)</f>
        <v>90.173333333333346</v>
      </c>
      <c r="AH64" s="22">
        <f>AF64*MIN(J64:K64)*AG64+0.6*AF64*L64*M64*'Caratteristiche CAM'!$F$35*'Caratteristiche CAM'!$H$54/'Caratteristiche CAM'!$C$36</f>
        <v>196.86465130257542</v>
      </c>
      <c r="AI64" s="85" t="str">
        <f t="shared" si="18"/>
        <v>verificato</v>
      </c>
      <c r="AJ64" s="49">
        <f>MAX!W128+0.6*AF64*L64*M64*'Caratteristiche CAM'!$F$35*'Caratteristiche CAM'!$H$54/'Caratteristiche CAM'!$C$36</f>
        <v>140.51381120964103</v>
      </c>
      <c r="AK64" s="84" t="str">
        <f t="shared" si="19"/>
        <v>verificato</v>
      </c>
      <c r="AL64" s="37">
        <f t="shared" si="20"/>
        <v>412.36386348324004</v>
      </c>
      <c r="AM64" s="95" t="s">
        <v>52</v>
      </c>
      <c r="AN64" s="37">
        <f t="shared" si="21"/>
        <v>577.73586450725281</v>
      </c>
      <c r="AO64" s="95" t="s">
        <v>52</v>
      </c>
      <c r="AP64" s="91">
        <f t="shared" si="22"/>
        <v>15490.340980621608</v>
      </c>
      <c r="AQ64" s="95" t="s">
        <v>52</v>
      </c>
      <c r="AR64" s="37">
        <f t="shared" si="23"/>
        <v>466.94402269515808</v>
      </c>
      <c r="AS64" s="95" t="s">
        <v>52</v>
      </c>
    </row>
    <row r="65" spans="1:45" x14ac:dyDescent="0.25">
      <c r="A65" s="5" t="str">
        <f>min!A129</f>
        <v>X</v>
      </c>
      <c r="B65" s="5" t="str">
        <f>min!B129</f>
        <v>2.42X</v>
      </c>
      <c r="C65" s="5" t="str">
        <f>min!C129</f>
        <v>SISM 6</v>
      </c>
      <c r="D65" s="49">
        <f>min!E129</f>
        <v>-203.44640000000001</v>
      </c>
      <c r="E65" s="22">
        <f>min!F129</f>
        <v>-23.936000000000003</v>
      </c>
      <c r="F65" s="22">
        <f>min!G129</f>
        <v>-6.3632</v>
      </c>
      <c r="G65" s="22">
        <f>min!H129</f>
        <v>-6.0987200000000001</v>
      </c>
      <c r="H65" s="22">
        <f>min!I129</f>
        <v>-1.1771200000000002</v>
      </c>
      <c r="I65" s="90">
        <f>min!J129</f>
        <v>-15.293600000000001</v>
      </c>
      <c r="J65" s="96">
        <f>min!K129</f>
        <v>0.8</v>
      </c>
      <c r="K65" s="96">
        <f>min!L129</f>
        <v>1.26</v>
      </c>
      <c r="L65" s="78">
        <v>4</v>
      </c>
      <c r="M65" s="48">
        <f>L65*'Caratteristiche CAM'!$F$36</f>
        <v>4.0000000000000001E-3</v>
      </c>
      <c r="N65" s="48">
        <f>1-('Caratteristiche CAM'!$C$35^2+(MINA('RInforzo CAM  min'!J65:K65))^2)/(3*J65*K65)</f>
        <v>0.6693121693121693</v>
      </c>
      <c r="O65" s="48">
        <f>(1-('Caratteristiche CAM'!$C$36/(2*MIN('Caratteristiche CAM'!$C$35,MINA('RInforzo CAM  min'!J65:K65))))^2)</f>
        <v>0.9375</v>
      </c>
      <c r="P65" s="73">
        <f>4*M65/((MAX(MIN(J65:K65),'Caratteristiche CAM'!$C$35))*'Caratteristiche CAM'!$C$36)*'Caratteristiche CAM'!$F$35</f>
        <v>1.2666666666666666E-3</v>
      </c>
      <c r="Q65" s="96">
        <f>0.5*P65*'Caratteristiche CAM'!$H$54</f>
        <v>144.76190476190473</v>
      </c>
      <c r="R65" s="96">
        <f t="shared" si="12"/>
        <v>90.835222978080097</v>
      </c>
      <c r="S65" s="96">
        <f>'Caratteristiche Materiale'!$N$4+'Caratteristiche CAM'!$Q$71*'RInforzo CAM  min'!R65</f>
        <v>755.92025699168551</v>
      </c>
      <c r="T65" s="31" t="str">
        <f>IF(S65&gt;2*'Caratteristiche Materiale'!$N$4,"error","OK")</f>
        <v>OK</v>
      </c>
      <c r="U65" s="16">
        <f t="shared" si="13"/>
        <v>692.6978354978354</v>
      </c>
      <c r="V65" s="63" t="str">
        <f t="shared" si="14"/>
        <v>verificato</v>
      </c>
      <c r="W65" s="64">
        <f>0.0035+0.015*(R65/'Caratteristiche Materiale'!$N$4)</f>
        <v>5.8357628765792029E-3</v>
      </c>
      <c r="X65" s="16">
        <f>min!M129</f>
        <v>-201.83174603174604</v>
      </c>
      <c r="Y65" s="22">
        <f>IF(ABS(X65)&lt;('Caratteristiche Materiale'!$N$4-'Caratteristiche Materiale'!$N$4*0.4),-(((2*M65*'Caratteristiche CAM'!$F$35)/'Caratteristiche CAM'!$C$35*'Caratteristiche CAM'!$H$56*MAX(J65:K65))/(J65*K65)),0)</f>
        <v>-10.857142857142858</v>
      </c>
      <c r="Z65" s="22">
        <f>(ABS((X65+Y65))*J65*K65+((2*'Caratteristiche CAM'!$F$35*'Caratteristiche CAM'!$F$36*'RInforzo CAM  min'!L65)/'Caratteristiche CAM'!$C$35)*MAX('RInforzo CAM  min'!J65:K65)*'Caratteristiche CAM'!$H$54)/((0.8*(0.85*'RInforzo CAM  min'!S65)*MIN('RInforzo CAM  min'!J65:K65)+((2*'Caratteristiche CAM'!$F$35*'Caratteristiche CAM'!$F$36*'RInforzo CAM  min'!L65)/'Caratteristiche CAM'!$C$35)*'Caratteristiche CAM'!$H$54))</f>
        <v>0.61252366894680332</v>
      </c>
      <c r="AA65" s="96">
        <f>0.85*S65*0.8*Z65*MIN(J65:K65)*(MAX(J65:K65)/2-0.4*Z65)+((2*'Caratteristiche CAM'!$F$35*'Caratteristiche CAM'!$F$36*'RInforzo CAM  min'!L65)/'Caratteristiche CAM'!$C$35)*'Caratteristiche CAM'!$H$54*(MAX('RInforzo CAM  min'!J65:K65)-'RInforzo CAM  min'!Z65)*'RInforzo CAM  min'!Z65/2</f>
        <v>108.45468225916082</v>
      </c>
      <c r="AB65" s="74" t="str">
        <f t="shared" si="16"/>
        <v>verificato</v>
      </c>
      <c r="AC65" s="6">
        <f>ABS(D65)/(0.85*'Caratteristiche Materiale'!$N$4*MAX('RInforzo CAM  min'!J65:K65))+('Caratteristiche CAM'!$F$35*'Caratteristiche CAM'!$F$36*'RInforzo CAM  min'!L65*'Caratteristiche CAM'!$H$54/('Caratteristiche CAM'!$C$35*0.85*'Caratteristiche Materiale'!$N$4*MAX('RInforzo CAM  min'!J65:K65)))</f>
        <v>0.37198684426151418</v>
      </c>
      <c r="AD65" s="96">
        <f>('Caratteristiche CAM'!$F$35*'Caratteristiche CAM'!$F$36*'RInforzo CAM  min'!L65*'Caratteristiche CAM'!$H$54/('Caratteristiche CAM'!$C$35))*MIN(J65:K65)/2+0.85*'Caratteristiche Materiale'!$N$4*MAX('RInforzo CAM  min'!J65:K65)*AC65*(MIN(J65:K65)-0.4*AC65)</f>
        <v>162.92026148817752</v>
      </c>
      <c r="AE65" s="74" t="str">
        <f t="shared" si="17"/>
        <v>verificato</v>
      </c>
      <c r="AF65" s="82">
        <f t="shared" si="15"/>
        <v>0.93626183447340172</v>
      </c>
      <c r="AG65" s="22">
        <f>'Caratteristiche Materiale'!$N$5+0.4*ABS(X65)</f>
        <v>91.566031746031769</v>
      </c>
      <c r="AH65" s="22">
        <f>AF65*MIN(J65:K65)*AG65+0.6*AF65*L65*M65*'Caratteristiche CAM'!$F$35*'Caratteristiche CAM'!$H$54/'Caratteristiche CAM'!$C$36</f>
        <v>198.69746934006662</v>
      </c>
      <c r="AI65" s="85" t="str">
        <f t="shared" si="18"/>
        <v>verificato</v>
      </c>
      <c r="AJ65" s="49">
        <f>MAX!W129+0.6*AF65*L65*M65*'Caratteristiche CAM'!$F$35*'Caratteristiche CAM'!$H$54/'Caratteristiche CAM'!$C$36</f>
        <v>141.03364465367505</v>
      </c>
      <c r="AK65" s="84" t="str">
        <f t="shared" si="19"/>
        <v>verificato</v>
      </c>
      <c r="AL65" s="37">
        <f t="shared" si="20"/>
        <v>589.21141650098195</v>
      </c>
      <c r="AM65" s="95" t="s">
        <v>52</v>
      </c>
      <c r="AN65" s="37">
        <f t="shared" si="21"/>
        <v>830.11977498356691</v>
      </c>
      <c r="AO65" s="95" t="s">
        <v>52</v>
      </c>
      <c r="AP65" s="91">
        <f t="shared" si="22"/>
        <v>13840.582225106829</v>
      </c>
      <c r="AQ65" s="95" t="s">
        <v>52</v>
      </c>
      <c r="AR65" s="37">
        <f t="shared" si="23"/>
        <v>709.15077064367324</v>
      </c>
      <c r="AS65" s="95" t="s">
        <v>52</v>
      </c>
    </row>
    <row r="66" spans="1:45" x14ac:dyDescent="0.25">
      <c r="A66" s="5" t="str">
        <f>min!A130</f>
        <v>X</v>
      </c>
      <c r="B66" s="5" t="str">
        <f>min!B130</f>
        <v>2.42X</v>
      </c>
      <c r="C66" s="5" t="str">
        <f>min!C130</f>
        <v>SISM 7</v>
      </c>
      <c r="D66" s="49">
        <f>min!E130</f>
        <v>-203.44640000000001</v>
      </c>
      <c r="E66" s="22">
        <f>min!F130</f>
        <v>-23.936000000000003</v>
      </c>
      <c r="F66" s="22">
        <f>min!G130</f>
        <v>-6.3632</v>
      </c>
      <c r="G66" s="22">
        <f>min!H130</f>
        <v>-6.0987200000000001</v>
      </c>
      <c r="H66" s="22">
        <f>min!I130</f>
        <v>-1.1771200000000002</v>
      </c>
      <c r="I66" s="90">
        <f>min!J130</f>
        <v>-15.293600000000001</v>
      </c>
      <c r="J66" s="96">
        <f>min!K130</f>
        <v>0.8</v>
      </c>
      <c r="K66" s="96">
        <f>min!L130</f>
        <v>1.26</v>
      </c>
      <c r="L66" s="78">
        <v>4</v>
      </c>
      <c r="M66" s="48">
        <f>L66*'Caratteristiche CAM'!$F$36</f>
        <v>4.0000000000000001E-3</v>
      </c>
      <c r="N66" s="48">
        <f>1-('Caratteristiche CAM'!$C$35^2+(MINA('RInforzo CAM  min'!J66:K66))^2)/(3*J66*K66)</f>
        <v>0.6693121693121693</v>
      </c>
      <c r="O66" s="48">
        <f>(1-('Caratteristiche CAM'!$C$36/(2*MIN('Caratteristiche CAM'!$C$35,MINA('RInforzo CAM  min'!J66:K66))))^2)</f>
        <v>0.9375</v>
      </c>
      <c r="P66" s="73">
        <f>4*M66/((MAX(MIN(J66:K66),'Caratteristiche CAM'!$C$35))*'Caratteristiche CAM'!$C$36)*'Caratteristiche CAM'!$F$35</f>
        <v>1.2666666666666666E-3</v>
      </c>
      <c r="Q66" s="96">
        <f>0.5*P66*'Caratteristiche CAM'!$H$54</f>
        <v>144.76190476190473</v>
      </c>
      <c r="R66" s="96">
        <f t="shared" si="12"/>
        <v>90.835222978080097</v>
      </c>
      <c r="S66" s="96">
        <f>'Caratteristiche Materiale'!$N$4+'Caratteristiche CAM'!$Q$71*'RInforzo CAM  min'!R66</f>
        <v>755.92025699168551</v>
      </c>
      <c r="T66" s="31" t="str">
        <f>IF(S66&gt;2*'Caratteristiche Materiale'!$N$4,"error","OK")</f>
        <v>OK</v>
      </c>
      <c r="U66" s="16">
        <f t="shared" si="13"/>
        <v>692.6978354978354</v>
      </c>
      <c r="V66" s="63" t="str">
        <f t="shared" si="14"/>
        <v>verificato</v>
      </c>
      <c r="W66" s="64">
        <f>0.0035+0.015*(R66/'Caratteristiche Materiale'!$N$4)</f>
        <v>5.8357628765792029E-3</v>
      </c>
      <c r="X66" s="16">
        <f>min!M130</f>
        <v>-201.83174603174604</v>
      </c>
      <c r="Y66" s="22">
        <f>IF(ABS(X66)&lt;('Caratteristiche Materiale'!$N$4-'Caratteristiche Materiale'!$N$4*0.4),-(((2*M66*'Caratteristiche CAM'!$F$35)/'Caratteristiche CAM'!$C$35*'Caratteristiche CAM'!$H$56*MAX(J66:K66))/(J66*K66)),0)</f>
        <v>-10.857142857142858</v>
      </c>
      <c r="Z66" s="22">
        <f>(ABS((X66+Y66))*J66*K66+((2*'Caratteristiche CAM'!$F$35*'Caratteristiche CAM'!$F$36*'RInforzo CAM  min'!L66)/'Caratteristiche CAM'!$C$35)*MAX('RInforzo CAM  min'!J66:K66)*'Caratteristiche CAM'!$H$54)/((0.8*(0.85*'RInforzo CAM  min'!S66)*MIN('RInforzo CAM  min'!J66:K66)+((2*'Caratteristiche CAM'!$F$35*'Caratteristiche CAM'!$F$36*'RInforzo CAM  min'!L66)/'Caratteristiche CAM'!$C$35)*'Caratteristiche CAM'!$H$54))</f>
        <v>0.61252366894680332</v>
      </c>
      <c r="AA66" s="96">
        <f>0.85*S66*0.8*Z66*MIN(J66:K66)*(MAX(J66:K66)/2-0.4*Z66)+((2*'Caratteristiche CAM'!$F$35*'Caratteristiche CAM'!$F$36*'RInforzo CAM  min'!L66)/'Caratteristiche CAM'!$C$35)*'Caratteristiche CAM'!$H$54*(MAX('RInforzo CAM  min'!J66:K66)-'RInforzo CAM  min'!Z66)*'RInforzo CAM  min'!Z66/2</f>
        <v>108.45468225916082</v>
      </c>
      <c r="AB66" s="74" t="str">
        <f t="shared" si="16"/>
        <v>verificato</v>
      </c>
      <c r="AC66" s="6">
        <f>ABS(D66)/(0.85*'Caratteristiche Materiale'!$N$4*MAX('RInforzo CAM  min'!J66:K66))+('Caratteristiche CAM'!$F$35*'Caratteristiche CAM'!$F$36*'RInforzo CAM  min'!L66*'Caratteristiche CAM'!$H$54/('Caratteristiche CAM'!$C$35*0.85*'Caratteristiche Materiale'!$N$4*MAX('RInforzo CAM  min'!J66:K66)))</f>
        <v>0.37198684426151418</v>
      </c>
      <c r="AD66" s="96">
        <f>('Caratteristiche CAM'!$F$35*'Caratteristiche CAM'!$F$36*'RInforzo CAM  min'!L66*'Caratteristiche CAM'!$H$54/('Caratteristiche CAM'!$C$35))*MIN(J66:K66)/2+0.85*'Caratteristiche Materiale'!$N$4*MAX('RInforzo CAM  min'!J66:K66)*AC66*(MIN(J66:K66)-0.4*AC66)</f>
        <v>162.92026148817752</v>
      </c>
      <c r="AE66" s="74" t="str">
        <f t="shared" si="17"/>
        <v>verificato</v>
      </c>
      <c r="AF66" s="82">
        <f t="shared" si="15"/>
        <v>0.93626183447340172</v>
      </c>
      <c r="AG66" s="22">
        <f>'Caratteristiche Materiale'!$N$5+0.4*ABS(X66)</f>
        <v>91.566031746031769</v>
      </c>
      <c r="AH66" s="22">
        <f>AF66*MIN(J66:K66)*AG66+0.6*AF66*L66*M66*'Caratteristiche CAM'!$F$35*'Caratteristiche CAM'!$H$54/'Caratteristiche CAM'!$C$36</f>
        <v>198.69746934006662</v>
      </c>
      <c r="AI66" s="85" t="str">
        <f t="shared" si="18"/>
        <v>verificato</v>
      </c>
      <c r="AJ66" s="49">
        <f>MAX!W130+0.6*AF66*L66*M66*'Caratteristiche CAM'!$F$35*'Caratteristiche CAM'!$H$54/'Caratteristiche CAM'!$C$36</f>
        <v>141.03364465367505</v>
      </c>
      <c r="AK66" s="84" t="str">
        <f t="shared" si="19"/>
        <v>verificato</v>
      </c>
      <c r="AL66" s="37">
        <f t="shared" si="20"/>
        <v>589.21141650098195</v>
      </c>
      <c r="AM66" s="95" t="s">
        <v>52</v>
      </c>
      <c r="AN66" s="37">
        <f t="shared" si="21"/>
        <v>830.11977498356691</v>
      </c>
      <c r="AO66" s="95" t="s">
        <v>52</v>
      </c>
      <c r="AP66" s="91">
        <f t="shared" si="22"/>
        <v>13840.582225106829</v>
      </c>
      <c r="AQ66" s="95" t="s">
        <v>52</v>
      </c>
      <c r="AR66" s="37">
        <f t="shared" si="23"/>
        <v>709.15077064367324</v>
      </c>
      <c r="AS66" s="95" t="s">
        <v>52</v>
      </c>
    </row>
    <row r="67" spans="1:45" x14ac:dyDescent="0.25">
      <c r="A67" s="5" t="str">
        <f>min!A131</f>
        <v>X</v>
      </c>
      <c r="B67" s="5" t="str">
        <f>min!B131</f>
        <v>2.42X</v>
      </c>
      <c r="C67" s="5" t="str">
        <f>min!C131</f>
        <v>SISM 8</v>
      </c>
      <c r="D67" s="49">
        <f>min!E131</f>
        <v>-203.44640000000001</v>
      </c>
      <c r="E67" s="22">
        <f>min!F131</f>
        <v>-23.936000000000003</v>
      </c>
      <c r="F67" s="22">
        <f>min!G131</f>
        <v>-6.3632</v>
      </c>
      <c r="G67" s="22">
        <f>min!H131</f>
        <v>-6.0987200000000001</v>
      </c>
      <c r="H67" s="22">
        <f>min!I131</f>
        <v>-1.1771200000000002</v>
      </c>
      <c r="I67" s="90">
        <f>min!J131</f>
        <v>-15.293600000000001</v>
      </c>
      <c r="J67" s="96">
        <f>min!K131</f>
        <v>0.8</v>
      </c>
      <c r="K67" s="96">
        <f>min!L131</f>
        <v>1.26</v>
      </c>
      <c r="L67" s="78">
        <v>4</v>
      </c>
      <c r="M67" s="48">
        <f>L67*'Caratteristiche CAM'!$F$36</f>
        <v>4.0000000000000001E-3</v>
      </c>
      <c r="N67" s="48">
        <f>1-('Caratteristiche CAM'!$C$35^2+(MINA('RInforzo CAM  min'!J67:K67))^2)/(3*J67*K67)</f>
        <v>0.6693121693121693</v>
      </c>
      <c r="O67" s="48">
        <f>(1-('Caratteristiche CAM'!$C$36/(2*MIN('Caratteristiche CAM'!$C$35,MINA('RInforzo CAM  min'!J67:K67))))^2)</f>
        <v>0.9375</v>
      </c>
      <c r="P67" s="73">
        <f>4*M67/((MAX(MIN(J67:K67),'Caratteristiche CAM'!$C$35))*'Caratteristiche CAM'!$C$36)*'Caratteristiche CAM'!$F$35</f>
        <v>1.2666666666666666E-3</v>
      </c>
      <c r="Q67" s="96">
        <f>0.5*P67*'Caratteristiche CAM'!$H$54</f>
        <v>144.76190476190473</v>
      </c>
      <c r="R67" s="96">
        <f t="shared" si="12"/>
        <v>90.835222978080097</v>
      </c>
      <c r="S67" s="96">
        <f>'Caratteristiche Materiale'!$N$4+'Caratteristiche CAM'!$Q$71*'RInforzo CAM  min'!R67</f>
        <v>755.92025699168551</v>
      </c>
      <c r="T67" s="31" t="str">
        <f>IF(S67&gt;2*'Caratteristiche Materiale'!$N$4,"error","OK")</f>
        <v>OK</v>
      </c>
      <c r="U67" s="16">
        <f t="shared" si="13"/>
        <v>692.6978354978354</v>
      </c>
      <c r="V67" s="63" t="str">
        <f t="shared" si="14"/>
        <v>verificato</v>
      </c>
      <c r="W67" s="64">
        <f>0.0035+0.015*(R67/'Caratteristiche Materiale'!$N$4)</f>
        <v>5.8357628765792029E-3</v>
      </c>
      <c r="X67" s="16">
        <f>min!M131</f>
        <v>-201.83174603174604</v>
      </c>
      <c r="Y67" s="22">
        <f>IF(ABS(X67)&lt;('Caratteristiche Materiale'!$N$4-'Caratteristiche Materiale'!$N$4*0.4),-(((2*M67*'Caratteristiche CAM'!$F$35)/'Caratteristiche CAM'!$C$35*'Caratteristiche CAM'!$H$56*MAX(J67:K67))/(J67*K67)),0)</f>
        <v>-10.857142857142858</v>
      </c>
      <c r="Z67" s="22">
        <f>(ABS((X67+Y67))*J67*K67+((2*'Caratteristiche CAM'!$F$35*'Caratteristiche CAM'!$F$36*'RInforzo CAM  min'!L67)/'Caratteristiche CAM'!$C$35)*MAX('RInforzo CAM  min'!J67:K67)*'Caratteristiche CAM'!$H$54)/((0.8*(0.85*'RInforzo CAM  min'!S67)*MIN('RInforzo CAM  min'!J67:K67)+((2*'Caratteristiche CAM'!$F$35*'Caratteristiche CAM'!$F$36*'RInforzo CAM  min'!L67)/'Caratteristiche CAM'!$C$35)*'Caratteristiche CAM'!$H$54))</f>
        <v>0.61252366894680332</v>
      </c>
      <c r="AA67" s="96">
        <f>0.85*S67*0.8*Z67*MIN(J67:K67)*(MAX(J67:K67)/2-0.4*Z67)+((2*'Caratteristiche CAM'!$F$35*'Caratteristiche CAM'!$F$36*'RInforzo CAM  min'!L67)/'Caratteristiche CAM'!$C$35)*'Caratteristiche CAM'!$H$54*(MAX('RInforzo CAM  min'!J67:K67)-'RInforzo CAM  min'!Z67)*'RInforzo CAM  min'!Z67/2</f>
        <v>108.45468225916082</v>
      </c>
      <c r="AB67" s="74" t="str">
        <f t="shared" si="16"/>
        <v>verificato</v>
      </c>
      <c r="AC67" s="6">
        <f>ABS(D67)/(0.85*'Caratteristiche Materiale'!$N$4*MAX('RInforzo CAM  min'!J67:K67))+('Caratteristiche CAM'!$F$35*'Caratteristiche CAM'!$F$36*'RInforzo CAM  min'!L67*'Caratteristiche CAM'!$H$54/('Caratteristiche CAM'!$C$35*0.85*'Caratteristiche Materiale'!$N$4*MAX('RInforzo CAM  min'!J67:K67)))</f>
        <v>0.37198684426151418</v>
      </c>
      <c r="AD67" s="96">
        <f>('Caratteristiche CAM'!$F$35*'Caratteristiche CAM'!$F$36*'RInforzo CAM  min'!L67*'Caratteristiche CAM'!$H$54/('Caratteristiche CAM'!$C$35))*MIN(J67:K67)/2+0.85*'Caratteristiche Materiale'!$N$4*MAX('RInforzo CAM  min'!J67:K67)*AC67*(MIN(J67:K67)-0.4*AC67)</f>
        <v>162.92026148817752</v>
      </c>
      <c r="AE67" s="74" t="str">
        <f t="shared" si="17"/>
        <v>verificato</v>
      </c>
      <c r="AF67" s="82">
        <f t="shared" si="15"/>
        <v>0.93626183447340172</v>
      </c>
      <c r="AG67" s="22">
        <f>'Caratteristiche Materiale'!$N$5+0.4*ABS(X67)</f>
        <v>91.566031746031769</v>
      </c>
      <c r="AH67" s="22">
        <f>AF67*MIN(J67:K67)*AG67+0.6*AF67*L67*M67*'Caratteristiche CAM'!$F$35*'Caratteristiche CAM'!$H$54/'Caratteristiche CAM'!$C$36</f>
        <v>198.69746934006662</v>
      </c>
      <c r="AI67" s="85" t="str">
        <f t="shared" si="18"/>
        <v>verificato</v>
      </c>
      <c r="AJ67" s="49">
        <f>MAX!W131+0.6*AF67*L67*M67*'Caratteristiche CAM'!$F$35*'Caratteristiche CAM'!$H$54/'Caratteristiche CAM'!$C$36</f>
        <v>141.03364465367505</v>
      </c>
      <c r="AK67" s="84" t="str">
        <f t="shared" si="19"/>
        <v>verificato</v>
      </c>
      <c r="AL67" s="37">
        <f t="shared" si="20"/>
        <v>589.21141650098195</v>
      </c>
      <c r="AM67" s="95" t="s">
        <v>52</v>
      </c>
      <c r="AN67" s="37">
        <f t="shared" si="21"/>
        <v>830.11977498356691</v>
      </c>
      <c r="AO67" s="95" t="s">
        <v>52</v>
      </c>
      <c r="AP67" s="91">
        <f t="shared" si="22"/>
        <v>13840.582225106829</v>
      </c>
      <c r="AQ67" s="95" t="s">
        <v>52</v>
      </c>
      <c r="AR67" s="37">
        <f t="shared" si="23"/>
        <v>709.15077064367324</v>
      </c>
      <c r="AS67" s="95" t="s">
        <v>52</v>
      </c>
    </row>
    <row r="70" spans="1:45" ht="18.75" x14ac:dyDescent="0.3">
      <c r="AL70" s="112">
        <f>MIN(AL4:AL67)</f>
        <v>88.813592775958696</v>
      </c>
      <c r="AM70" s="112" t="s">
        <v>52</v>
      </c>
      <c r="AN70" s="112">
        <f>MIN(AN4:AN67)</f>
        <v>192.87423494067136</v>
      </c>
      <c r="AO70" s="112" t="s">
        <v>52</v>
      </c>
      <c r="AP70" s="112">
        <f>MIN(AP4:AP67)</f>
        <v>648.88957535043744</v>
      </c>
      <c r="AQ70" s="112" t="s">
        <v>52</v>
      </c>
      <c r="AR70" s="112">
        <f>MIN(AR4:AR67)</f>
        <v>185.6765062786823</v>
      </c>
      <c r="AS70" s="88" t="s">
        <v>52</v>
      </c>
    </row>
  </sheetData>
  <mergeCells count="8">
    <mergeCell ref="AF1:AI1"/>
    <mergeCell ref="AJ1:AK1"/>
    <mergeCell ref="AC1:AE1"/>
    <mergeCell ref="A1:C1"/>
    <mergeCell ref="D1:I1"/>
    <mergeCell ref="J1:K1"/>
    <mergeCell ref="U1:W1"/>
    <mergeCell ref="X1:AB1"/>
  </mergeCells>
  <conditionalFormatting sqref="T4:T67">
    <cfRule type="cellIs" dxfId="8" priority="72" operator="equal">
      <formula>"error"</formula>
    </cfRule>
    <cfRule type="cellIs" dxfId="7" priority="77" operator="equal">
      <formula>"error "</formula>
    </cfRule>
  </conditionalFormatting>
  <conditionalFormatting sqref="V4:V67 AE4:AE67">
    <cfRule type="cellIs" dxfId="6" priority="74" operator="equal">
      <formula>"VERIFICATO"</formula>
    </cfRule>
  </conditionalFormatting>
  <conditionalFormatting sqref="AK4:AK67 AB4:AB67 AI4:AI67">
    <cfRule type="cellIs" dxfId="5" priority="69" operator="equal">
      <formula>"verificato"</formula>
    </cfRule>
  </conditionalFormatting>
  <conditionalFormatting sqref="AL4:AS67">
    <cfRule type="cellIs" dxfId="4" priority="33" operator="lessThan">
      <formula>25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Caratteristiche Fasce</vt:lpstr>
      <vt:lpstr>Fasce min</vt:lpstr>
      <vt:lpstr>Fasce MAX</vt:lpstr>
      <vt:lpstr>Caratteristiche Materiale</vt:lpstr>
      <vt:lpstr>Caratteristiche Maschi</vt:lpstr>
      <vt:lpstr>Caratteristiche CAM</vt:lpstr>
      <vt:lpstr>min</vt:lpstr>
      <vt:lpstr>MAX</vt:lpstr>
      <vt:lpstr>RInforzo CAM  min</vt:lpstr>
      <vt:lpstr>RInforzo CAM  MAX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</dc:creator>
  <cp:lastModifiedBy>Nicla</cp:lastModifiedBy>
  <dcterms:created xsi:type="dcterms:W3CDTF">2015-02-25T02:59:02Z</dcterms:created>
  <dcterms:modified xsi:type="dcterms:W3CDTF">2016-07-08T18:33:35Z</dcterms:modified>
</cp:coreProperties>
</file>