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cla\Documents\6.VARIE PER LA PROFESSIONE\PROGRAMMI UTILI\PROGETTO SCALA\"/>
    </mc:Choice>
  </mc:AlternateContent>
  <workbookProtection workbookPassword="ABEF" lockStructure="1"/>
  <bookViews>
    <workbookView xWindow="0" yWindow="0" windowWidth="20490" windowHeight="7755" tabRatio="720"/>
  </bookViews>
  <sheets>
    <sheet name="ISTRUZIONI" sheetId="15" r:id="rId1"/>
    <sheet name="PROGETTO SCALA" sheetId="13" r:id="rId2"/>
    <sheet name="ANALISI DEI CARICHI" sheetId="4" r:id="rId3"/>
  </sheets>
  <definedNames>
    <definedName name="a">#REF!</definedName>
    <definedName name="CAS">#REF!</definedName>
    <definedName name="CATEG">#REF!</definedName>
    <definedName name="COMB">#REF!</definedName>
    <definedName name="COMBO">#REF!</definedName>
    <definedName name="NEV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4" l="1"/>
  <c r="F49" i="4" l="1"/>
  <c r="E26" i="4"/>
  <c r="E42" i="4"/>
  <c r="E20" i="4"/>
  <c r="E30" i="4" s="1"/>
  <c r="E27" i="4"/>
  <c r="E29" i="4" l="1"/>
  <c r="E34" i="4" s="1"/>
  <c r="E23" i="4" l="1"/>
  <c r="E40" i="4" s="1"/>
  <c r="E11" i="13" l="1"/>
  <c r="C27" i="13" l="1"/>
  <c r="E19" i="13" l="1"/>
  <c r="E12" i="13"/>
  <c r="E16" i="13" s="1"/>
  <c r="E17" i="13" s="1"/>
  <c r="G17" i="13" s="1"/>
  <c r="E10" i="13"/>
  <c r="C26" i="13" l="1"/>
  <c r="E15" i="13" s="1"/>
  <c r="C29" i="13" s="1"/>
  <c r="E13" i="13"/>
  <c r="C35" i="13" s="1"/>
  <c r="E18" i="13"/>
  <c r="E14" i="13" l="1"/>
  <c r="E22" i="4"/>
  <c r="E21" i="4"/>
  <c r="E41" i="4" s="1"/>
  <c r="F44" i="4" s="1"/>
  <c r="F36" i="4" l="1"/>
</calcChain>
</file>

<file path=xl/sharedStrings.xml><?xml version="1.0" encoding="utf-8"?>
<sst xmlns="http://schemas.openxmlformats.org/spreadsheetml/2006/main" count="128" uniqueCount="86">
  <si>
    <r>
      <t>kN/m</t>
    </r>
    <r>
      <rPr>
        <sz val="11"/>
        <color theme="1"/>
        <rFont val="Calibri"/>
        <family val="2"/>
      </rPr>
      <t>²</t>
    </r>
  </si>
  <si>
    <r>
      <t>kN/m</t>
    </r>
    <r>
      <rPr>
        <sz val="11"/>
        <color theme="1"/>
        <rFont val="Calibri"/>
        <family val="2"/>
      </rPr>
      <t>³</t>
    </r>
  </si>
  <si>
    <t>m</t>
  </si>
  <si>
    <t>Spessore soletta</t>
  </si>
  <si>
    <t>Volume gradino</t>
  </si>
  <si>
    <r>
      <t>m</t>
    </r>
    <r>
      <rPr>
        <sz val="11"/>
        <color theme="1"/>
        <rFont val="Calibri"/>
        <family val="2"/>
      </rPr>
      <t>³</t>
    </r>
  </si>
  <si>
    <t>Carichi permanenti</t>
  </si>
  <si>
    <t>Carichi permanenti portati</t>
  </si>
  <si>
    <t>Carichi variabili</t>
  </si>
  <si>
    <t>Peso specifico della soletta</t>
  </si>
  <si>
    <t>peso della scala (rustico)</t>
  </si>
  <si>
    <t>MATERIALI</t>
  </si>
  <si>
    <t>PESO</t>
  </si>
  <si>
    <t>Calcestruzzo armato</t>
  </si>
  <si>
    <r>
      <t>kN/m</t>
    </r>
    <r>
      <rPr>
        <vertAlign val="superscript"/>
        <sz val="11"/>
        <color theme="1"/>
        <rFont val="Times New Roman"/>
        <family val="1"/>
      </rPr>
      <t>3</t>
    </r>
  </si>
  <si>
    <t>Massetto (malta di cemento)</t>
  </si>
  <si>
    <t>Intonaco (malta di calce)</t>
  </si>
  <si>
    <t>t</t>
  </si>
  <si>
    <t>Inclinazione della scala</t>
  </si>
  <si>
    <t>deg</t>
  </si>
  <si>
    <t>Larghezza della rampa</t>
  </si>
  <si>
    <t>interpiano</t>
  </si>
  <si>
    <t>I</t>
  </si>
  <si>
    <t>I/2</t>
  </si>
  <si>
    <t>k</t>
  </si>
  <si>
    <t>proiezione rampa</t>
  </si>
  <si>
    <t>t-k</t>
  </si>
  <si>
    <t>n°pedate</t>
  </si>
  <si>
    <t>n°alzate</t>
  </si>
  <si>
    <t>α</t>
  </si>
  <si>
    <t>rad</t>
  </si>
  <si>
    <t xml:space="preserve">pedata </t>
  </si>
  <si>
    <t xml:space="preserve">alzata </t>
  </si>
  <si>
    <t>Verifica Blondel</t>
  </si>
  <si>
    <t>2A+P=62÷64</t>
  </si>
  <si>
    <t>ipotenusa gradino</t>
  </si>
  <si>
    <t>n°scalini/m</t>
  </si>
  <si>
    <t>1/P</t>
  </si>
  <si>
    <t>spessore soletta scala</t>
  </si>
  <si>
    <r>
      <t>n</t>
    </r>
    <r>
      <rPr>
        <vertAlign val="subscript"/>
        <sz val="11"/>
        <color theme="1"/>
        <rFont val="Calibri "/>
      </rPr>
      <t>p</t>
    </r>
  </si>
  <si>
    <r>
      <t>n</t>
    </r>
    <r>
      <rPr>
        <vertAlign val="subscript"/>
        <sz val="11"/>
        <color theme="1"/>
        <rFont val="Calibri "/>
      </rPr>
      <t>p</t>
    </r>
    <r>
      <rPr>
        <sz val="11"/>
        <color theme="1"/>
        <rFont val="Calibri "/>
      </rPr>
      <t>+1</t>
    </r>
  </si>
  <si>
    <r>
      <t>P=(t-k)/n</t>
    </r>
    <r>
      <rPr>
        <vertAlign val="subscript"/>
        <sz val="11"/>
        <color theme="1"/>
        <rFont val="Calibri "/>
      </rPr>
      <t>p</t>
    </r>
  </si>
  <si>
    <r>
      <t>A=(I/2)/(n</t>
    </r>
    <r>
      <rPr>
        <vertAlign val="subscript"/>
        <sz val="11"/>
        <color theme="1"/>
        <rFont val="Calibri "/>
      </rPr>
      <t>p</t>
    </r>
    <r>
      <rPr>
        <sz val="11"/>
        <color theme="1"/>
        <rFont val="Calibri "/>
      </rPr>
      <t>+1)</t>
    </r>
  </si>
  <si>
    <r>
      <t>(A</t>
    </r>
    <r>
      <rPr>
        <vertAlign val="superscript"/>
        <sz val="11"/>
        <color theme="1"/>
        <rFont val="Calibri "/>
      </rPr>
      <t>2</t>
    </r>
    <r>
      <rPr>
        <sz val="11"/>
        <color theme="1"/>
        <rFont val="Calibri "/>
      </rPr>
      <t>+P</t>
    </r>
    <r>
      <rPr>
        <vertAlign val="superscript"/>
        <sz val="11"/>
        <color theme="1"/>
        <rFont val="Calibri "/>
      </rPr>
      <t>2</t>
    </r>
    <r>
      <rPr>
        <sz val="11"/>
        <color theme="1"/>
        <rFont val="Calibri "/>
      </rPr>
      <t>)</t>
    </r>
    <r>
      <rPr>
        <vertAlign val="superscript"/>
        <sz val="11"/>
        <color theme="1"/>
        <rFont val="Calibri "/>
      </rPr>
      <t>1/2</t>
    </r>
  </si>
  <si>
    <t>Quota pianerottolo</t>
  </si>
  <si>
    <t>inclinazione della rampa</t>
  </si>
  <si>
    <t>pendenza della rampa</t>
  </si>
  <si>
    <t>Tan (α)</t>
  </si>
  <si>
    <t>cm</t>
  </si>
  <si>
    <t>spessore pianettorolo "s"</t>
  </si>
  <si>
    <t>spessore soletta scala "r"</t>
  </si>
  <si>
    <t>pedata</t>
  </si>
  <si>
    <t>lunghezza pianerottolo</t>
  </si>
  <si>
    <t>SFALSAMENTO DEL GRADINO FISSANDO LO SPESSORE DELLA SCALA E DEL PIANEROTTOLO</t>
  </si>
  <si>
    <t>SPESSORE DELLA SOLETTA FISSANDO LO SFALSAMENTO DEL GRADINO E LO SPESSORE DEL PIANEROTTOLO</t>
  </si>
  <si>
    <t>PROGETTO DELLA GEOMETRIA DELLA SCALA</t>
  </si>
  <si>
    <t>proiezione scala + pianerottolo (in pianta)</t>
  </si>
  <si>
    <t>Ing. Davide Cicchini</t>
  </si>
  <si>
    <t>www.davidecicchini.it</t>
  </si>
  <si>
    <t>Il file permette l'analisi dei carichi e il progetto della geometria della scala.</t>
  </si>
  <si>
    <r>
      <t>kN/m</t>
    </r>
    <r>
      <rPr>
        <b/>
        <sz val="11"/>
        <color theme="1"/>
        <rFont val="Calibri"/>
        <family val="2"/>
      </rPr>
      <t>²</t>
    </r>
  </si>
  <si>
    <t>Si possono modificare solo le caselle con il bordo doppio</t>
  </si>
  <si>
    <r>
      <t>Carico Permenente (G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)</t>
    </r>
  </si>
  <si>
    <r>
      <t>Carico permanente portato (G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</si>
  <si>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r>
      <t>Carico variabile (Q</t>
    </r>
    <r>
      <rPr>
        <b/>
        <vertAlign val="subscript"/>
        <sz val="11"/>
        <color theme="1"/>
        <rFont val="Calibri"/>
        <family val="2"/>
        <scheme val="minor"/>
      </rPr>
      <t>k,folla</t>
    </r>
    <r>
      <rPr>
        <b/>
        <sz val="11"/>
        <color theme="1"/>
        <rFont val="Calibri"/>
        <family val="2"/>
        <scheme val="minor"/>
      </rPr>
      <t>)</t>
    </r>
  </si>
  <si>
    <t xml:space="preserve"> SCALA </t>
  </si>
  <si>
    <t>sfalsamento del gradino "sf"</t>
  </si>
  <si>
    <t>Spessore massetto/allettamento</t>
  </si>
  <si>
    <t>Peso specifico massetto/allettamento</t>
  </si>
  <si>
    <t>Alzata</t>
  </si>
  <si>
    <t>Pedata</t>
  </si>
  <si>
    <t>gradini a metro di rampa</t>
  </si>
  <si>
    <t>-</t>
  </si>
  <si>
    <t>Peso specifico del calcestruzzo</t>
  </si>
  <si>
    <t>Peso specifico dell'intonaco</t>
  </si>
  <si>
    <t>Peso gradini a metro quadrato</t>
  </si>
  <si>
    <t>Peso  soletta a metro quadrato</t>
  </si>
  <si>
    <t>Spessore rivestimento in marmo</t>
  </si>
  <si>
    <t>Spessore rivestimento intonaco</t>
  </si>
  <si>
    <t xml:space="preserve">Peso  massetto </t>
  </si>
  <si>
    <t xml:space="preserve">Peso  rivestimento in marmo </t>
  </si>
  <si>
    <t xml:space="preserve">Peso  intonaco </t>
  </si>
  <si>
    <t>folla</t>
  </si>
  <si>
    <t>versione 1.0</t>
  </si>
  <si>
    <t>Peso specifico del rivestimento</t>
  </si>
  <si>
    <t>Rivestimento (marmo)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</si>
</sst>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 "/>
    </font>
    <font>
      <vertAlign val="subscript"/>
      <sz val="11"/>
      <color theme="1"/>
      <name val="Calibri "/>
    </font>
    <font>
      <sz val="11"/>
      <name val="Calibri "/>
    </font>
    <font>
      <sz val="11"/>
      <color indexed="8"/>
      <name val="Calibri "/>
    </font>
    <font>
      <vertAlign val="superscript"/>
      <sz val="11"/>
      <color theme="1"/>
      <name val="Calibri "/>
    </font>
    <font>
      <b/>
      <sz val="11"/>
      <color theme="1"/>
      <name val="Calibri 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7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0" xfId="0" applyFont="1"/>
    <xf numFmtId="0" fontId="0" fillId="0" borderId="0" xfId="0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2" fontId="1" fillId="0" borderId="0" xfId="0" applyNumberFormat="1" applyFont="1" applyAlignment="1" applyProtection="1">
      <alignment horizontal="center"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0" fillId="0" borderId="0" xfId="0" applyFont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Protection="1">
      <protection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165" fontId="10" fillId="0" borderId="0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left"/>
      <protection hidden="1"/>
    </xf>
    <xf numFmtId="2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Protection="1">
      <protection hidden="1"/>
    </xf>
    <xf numFmtId="165" fontId="0" fillId="0" borderId="0" xfId="0" applyNumberFormat="1" applyFill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165" fontId="0" fillId="0" borderId="0" xfId="0" applyNumberFormat="1" applyBorder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7" fillId="0" borderId="0" xfId="0" applyFont="1" applyBorder="1" applyProtection="1">
      <protection hidden="1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6" fillId="0" borderId="0" xfId="0" applyFont="1" applyProtection="1"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0" fontId="17" fillId="0" borderId="0" xfId="2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17" fillId="0" borderId="0" xfId="2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5" fillId="0" borderId="9" xfId="0" applyFont="1" applyFill="1" applyBorder="1" applyAlignment="1" applyProtection="1">
      <alignment horizontal="center" vertical="center"/>
      <protection hidden="1"/>
    </xf>
  </cellXfs>
  <cellStyles count="3">
    <cellStyle name="Collegamento ipertestuale" xfId="2" builtinId="8"/>
    <cellStyle name="Normale" xfId="0" builtinId="0"/>
    <cellStyle name="Normale 2" xfId="1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8</xdr:col>
      <xdr:colOff>567014</xdr:colOff>
      <xdr:row>3</xdr:row>
      <xdr:rowOff>127563</xdr:rowOff>
    </xdr:to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61925"/>
          <a:ext cx="4815164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325897</xdr:colOff>
      <xdr:row>20</xdr:row>
      <xdr:rowOff>96006</xdr:rowOff>
    </xdr:from>
    <xdr:to>
      <xdr:col>15</xdr:col>
      <xdr:colOff>0</xdr:colOff>
      <xdr:row>36</xdr:row>
      <xdr:rowOff>148947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4397" y="4308173"/>
          <a:ext cx="4584770" cy="3227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showRowColHeaders="0" tabSelected="1" zoomScale="110" zoomScaleNormal="110" workbookViewId="0">
      <selection activeCell="G11" sqref="G11:I11"/>
    </sheetView>
  </sheetViews>
  <sheetFormatPr defaultRowHeight="15"/>
  <cols>
    <col min="1" max="1" width="2.42578125" customWidth="1"/>
  </cols>
  <sheetData>
    <row r="1" spans="1:12" s="1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2"/>
      <c r="B5" s="49" t="s">
        <v>59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2"/>
      <c r="B6" s="49" t="s">
        <v>61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s="1" customFormat="1" ht="15.75">
      <c r="A8" s="2"/>
      <c r="B8" s="49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>
      <c r="A9" s="2"/>
      <c r="B9" s="70" t="s">
        <v>83</v>
      </c>
      <c r="C9" s="70"/>
      <c r="D9" s="70"/>
      <c r="E9" s="2"/>
      <c r="F9" s="2"/>
      <c r="J9" s="2"/>
      <c r="K9" s="2"/>
      <c r="L9" s="2"/>
    </row>
    <row r="10" spans="1:12">
      <c r="A10" s="2"/>
      <c r="B10" s="53" t="s">
        <v>58</v>
      </c>
      <c r="C10" s="53"/>
      <c r="D10" s="53"/>
      <c r="E10" s="2"/>
      <c r="F10" s="2"/>
      <c r="G10" s="52" t="s">
        <v>57</v>
      </c>
      <c r="H10" s="52"/>
      <c r="I10" s="52"/>
      <c r="J10" s="2"/>
      <c r="K10" s="2"/>
      <c r="L10" s="2"/>
    </row>
    <row r="11" spans="1:12" ht="15.75">
      <c r="A11" s="2"/>
      <c r="B11" s="49"/>
      <c r="C11" s="2"/>
      <c r="D11" s="2"/>
      <c r="E11" s="2"/>
      <c r="F11" s="2"/>
      <c r="G11" s="51" t="s">
        <v>58</v>
      </c>
      <c r="H11" s="51"/>
      <c r="I11" s="51"/>
      <c r="J11" s="2"/>
      <c r="K11" s="2"/>
      <c r="L11" s="2"/>
    </row>
    <row r="12" spans="1:12" ht="15.75">
      <c r="A12" s="2"/>
      <c r="B12" s="49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/>
      <c r="B13" s="49"/>
      <c r="C13" s="2"/>
      <c r="D13" s="2"/>
      <c r="E13" s="2"/>
      <c r="F13" s="2"/>
      <c r="J13" s="2"/>
      <c r="K13" s="2"/>
      <c r="L13" s="2"/>
    </row>
    <row r="14" spans="1:12" ht="15.75">
      <c r="A14" s="2"/>
      <c r="B14" s="49"/>
      <c r="C14" s="2"/>
      <c r="D14" s="2"/>
      <c r="E14" s="2"/>
      <c r="F14" s="2"/>
      <c r="J14" s="2"/>
      <c r="K14" s="2"/>
      <c r="L14" s="2"/>
    </row>
    <row r="15" spans="1:12" ht="15.75">
      <c r="A15" s="2"/>
      <c r="B15" s="49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>
      <c r="A16" s="2"/>
      <c r="B16" s="49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>
      <c r="A17" s="2"/>
      <c r="B17" s="49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>
      <c r="A18" s="2"/>
      <c r="B18" s="49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>
      <c r="A19" s="2"/>
      <c r="B19" s="49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>
      <c r="A20" s="2"/>
      <c r="B20" s="49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</sheetData>
  <sheetProtection password="ABEF" sheet="1" objects="1" scenarios="1" selectLockedCells="1"/>
  <mergeCells count="4">
    <mergeCell ref="G11:I11"/>
    <mergeCell ref="G10:I10"/>
    <mergeCell ref="B10:D10"/>
    <mergeCell ref="B9:D9"/>
  </mergeCells>
  <hyperlinks>
    <hyperlink ref="G11" r:id="rId1"/>
    <hyperlink ref="B1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showRowColHeaders="0" zoomScale="90" zoomScaleNormal="90" workbookViewId="0">
      <selection activeCell="E4" sqref="E4"/>
    </sheetView>
  </sheetViews>
  <sheetFormatPr defaultRowHeight="15"/>
  <cols>
    <col min="1" max="1" width="2.85546875" style="7" customWidth="1"/>
    <col min="2" max="2" width="39.28515625" style="7" customWidth="1"/>
    <col min="3" max="7" width="12.7109375" style="7" customWidth="1"/>
    <col min="8" max="16384" width="9.140625" style="7"/>
  </cols>
  <sheetData>
    <row r="1" spans="1:16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8.75">
      <c r="A2" s="22"/>
      <c r="B2" s="61" t="s">
        <v>55</v>
      </c>
      <c r="C2" s="61"/>
      <c r="D2" s="61"/>
      <c r="E2" s="61"/>
      <c r="F2" s="61"/>
      <c r="G2" s="61"/>
      <c r="H2" s="22"/>
      <c r="I2" s="22"/>
      <c r="J2" s="22"/>
      <c r="K2" s="22"/>
      <c r="L2" s="22"/>
      <c r="M2" s="22"/>
      <c r="N2" s="22"/>
      <c r="O2" s="22"/>
      <c r="P2" s="22"/>
    </row>
    <row r="3" spans="1:16" ht="15.75" thickBot="1">
      <c r="A3" s="22"/>
      <c r="B3" s="23"/>
      <c r="C3" s="23"/>
      <c r="D3" s="23"/>
      <c r="E3" s="23"/>
      <c r="F3" s="23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16.5" thickTop="1" thickBot="1">
      <c r="A4" s="22"/>
      <c r="B4" s="24" t="s">
        <v>21</v>
      </c>
      <c r="C4" s="56" t="s">
        <v>22</v>
      </c>
      <c r="D4" s="57"/>
      <c r="E4" s="43">
        <v>3</v>
      </c>
      <c r="F4" s="25" t="s">
        <v>2</v>
      </c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6.5" thickTop="1" thickBot="1">
      <c r="A5" s="22"/>
      <c r="B5" s="24" t="s">
        <v>56</v>
      </c>
      <c r="C5" s="56" t="s">
        <v>17</v>
      </c>
      <c r="D5" s="57"/>
      <c r="E5" s="43">
        <v>3.9</v>
      </c>
      <c r="F5" s="25" t="s">
        <v>2</v>
      </c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6.5" thickTop="1" thickBot="1">
      <c r="A6" s="22"/>
      <c r="B6" s="24" t="s">
        <v>52</v>
      </c>
      <c r="C6" s="56" t="s">
        <v>24</v>
      </c>
      <c r="D6" s="57"/>
      <c r="E6" s="44">
        <v>1.2</v>
      </c>
      <c r="F6" s="25" t="s">
        <v>2</v>
      </c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0.25" thickTop="1" thickBot="1">
      <c r="A7" s="22"/>
      <c r="B7" s="24" t="s">
        <v>27</v>
      </c>
      <c r="C7" s="56" t="s">
        <v>39</v>
      </c>
      <c r="D7" s="57"/>
      <c r="E7" s="44">
        <v>17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20.25" thickTop="1" thickBot="1">
      <c r="A8" s="22"/>
      <c r="B8" s="24" t="s">
        <v>31</v>
      </c>
      <c r="C8" s="56" t="s">
        <v>41</v>
      </c>
      <c r="D8" s="57"/>
      <c r="E8" s="43">
        <v>0.3</v>
      </c>
      <c r="F8" s="25"/>
      <c r="G8" s="22"/>
      <c r="H8" s="22"/>
      <c r="I8" s="10"/>
      <c r="J8" s="22"/>
      <c r="K8" s="22"/>
      <c r="L8" s="22"/>
      <c r="M8" s="22"/>
      <c r="N8" s="22"/>
      <c r="O8" s="22"/>
      <c r="P8" s="22"/>
    </row>
    <row r="9" spans="1:16" ht="15.75" thickTop="1">
      <c r="A9" s="22"/>
      <c r="B9" s="22"/>
      <c r="C9" s="22"/>
      <c r="D9" s="22"/>
      <c r="E9" s="22"/>
      <c r="F9" s="25" t="s">
        <v>2</v>
      </c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>
      <c r="A10" s="22"/>
      <c r="B10" s="24" t="s">
        <v>44</v>
      </c>
      <c r="C10" s="56" t="s">
        <v>23</v>
      </c>
      <c r="D10" s="57"/>
      <c r="E10" s="26">
        <f>E4/2</f>
        <v>1.5</v>
      </c>
      <c r="F10" s="25" t="s">
        <v>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>
      <c r="A11" s="22"/>
      <c r="B11" s="24" t="s">
        <v>25</v>
      </c>
      <c r="C11" s="56" t="s">
        <v>26</v>
      </c>
      <c r="D11" s="57"/>
      <c r="E11" s="26">
        <f>E5-E6</f>
        <v>2.7</v>
      </c>
      <c r="F11" s="25" t="s">
        <v>2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8.75">
      <c r="A12" s="22"/>
      <c r="B12" s="24" t="s">
        <v>28</v>
      </c>
      <c r="C12" s="56" t="s">
        <v>40</v>
      </c>
      <c r="D12" s="56"/>
      <c r="E12" s="27">
        <f>E7+1</f>
        <v>18</v>
      </c>
      <c r="F12" s="25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>
      <c r="A13" s="22"/>
      <c r="B13" s="28" t="s">
        <v>45</v>
      </c>
      <c r="C13" s="56" t="s">
        <v>29</v>
      </c>
      <c r="D13" s="56"/>
      <c r="E13" s="29">
        <f>ATAN(E16/E8)</f>
        <v>0.50709850439233695</v>
      </c>
      <c r="F13" s="25" t="s">
        <v>30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>
      <c r="A14" s="22"/>
      <c r="B14" s="28" t="s">
        <v>45</v>
      </c>
      <c r="C14" s="56" t="s">
        <v>29</v>
      </c>
      <c r="D14" s="56"/>
      <c r="E14" s="30">
        <f>E13*180/PI()</f>
        <v>29.054604099077146</v>
      </c>
      <c r="F14" s="25" t="s">
        <v>19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>
      <c r="A15" s="22"/>
      <c r="B15" s="28" t="s">
        <v>46</v>
      </c>
      <c r="C15" s="56" t="s">
        <v>47</v>
      </c>
      <c r="D15" s="56"/>
      <c r="E15" s="31">
        <f>C26/C27</f>
        <v>0.55555555555555547</v>
      </c>
      <c r="F15" s="25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8.75">
      <c r="A16" s="22"/>
      <c r="B16" s="24" t="s">
        <v>32</v>
      </c>
      <c r="C16" s="56" t="s">
        <v>42</v>
      </c>
      <c r="D16" s="57"/>
      <c r="E16" s="29">
        <f>E4/(E12)</f>
        <v>0.16666666666666666</v>
      </c>
      <c r="F16" s="25" t="s">
        <v>2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>
      <c r="A17" s="22"/>
      <c r="B17" s="24" t="s">
        <v>33</v>
      </c>
      <c r="C17" s="56" t="s">
        <v>34</v>
      </c>
      <c r="D17" s="57"/>
      <c r="E17" s="30">
        <f>100*(2*E16+E8)</f>
        <v>63.333333333333329</v>
      </c>
      <c r="F17" s="25" t="s">
        <v>2</v>
      </c>
      <c r="G17" s="62" t="str">
        <f>IF(E17&lt;62,"NON VERIFICATO",IF(E17&gt;64,"NON VERIFICATO","verificato"))</f>
        <v>verificato</v>
      </c>
      <c r="H17" s="62"/>
      <c r="I17" s="22"/>
      <c r="J17" s="22"/>
      <c r="K17" s="22"/>
      <c r="L17" s="22"/>
      <c r="M17" s="22"/>
      <c r="N17" s="22"/>
      <c r="O17" s="22"/>
      <c r="P17" s="22"/>
    </row>
    <row r="18" spans="1:16" ht="17.25">
      <c r="A18" s="22"/>
      <c r="B18" s="32" t="s">
        <v>35</v>
      </c>
      <c r="C18" s="63" t="s">
        <v>43</v>
      </c>
      <c r="D18" s="63"/>
      <c r="E18" s="33">
        <f>(E8^2+E16^2)^0.5</f>
        <v>0.34318767136623335</v>
      </c>
      <c r="F18" s="34" t="s">
        <v>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>
      <c r="A19" s="22"/>
      <c r="B19" s="32" t="s">
        <v>36</v>
      </c>
      <c r="C19" s="63" t="s">
        <v>37</v>
      </c>
      <c r="D19" s="63"/>
      <c r="E19" s="35">
        <f>1/E8</f>
        <v>3.3333333333333335</v>
      </c>
      <c r="F19" s="36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>
      <c r="A20" s="22"/>
      <c r="B20" s="22"/>
      <c r="C20" s="60"/>
      <c r="D20" s="6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5.75">
      <c r="A22" s="22"/>
      <c r="B22" s="59" t="s">
        <v>53</v>
      </c>
      <c r="C22" s="59"/>
      <c r="D22" s="59"/>
      <c r="E22" s="59"/>
      <c r="F22" s="59"/>
      <c r="G22" s="59"/>
      <c r="H22" s="2"/>
      <c r="I22" s="2"/>
      <c r="J22" s="2"/>
      <c r="K22" s="2"/>
      <c r="L22" s="22"/>
      <c r="M22" s="22"/>
      <c r="N22" s="22"/>
      <c r="O22" s="22"/>
      <c r="P22" s="22"/>
    </row>
    <row r="23" spans="1:16" ht="15.75" thickBot="1">
      <c r="A23" s="22"/>
      <c r="B23" s="2"/>
      <c r="C23" s="2"/>
      <c r="D23" s="2"/>
      <c r="E23" s="2"/>
      <c r="F23" s="2"/>
      <c r="G23" s="2"/>
      <c r="H23" s="2"/>
      <c r="I23" s="2"/>
      <c r="J23" s="2"/>
      <c r="K23" s="2"/>
      <c r="L23" s="22"/>
      <c r="M23" s="22"/>
      <c r="N23" s="22"/>
      <c r="O23" s="22"/>
      <c r="P23" s="22"/>
    </row>
    <row r="24" spans="1:16" ht="16.5" thickTop="1" thickBot="1">
      <c r="A24" s="22"/>
      <c r="B24" s="2" t="s">
        <v>49</v>
      </c>
      <c r="C24" s="45">
        <v>20</v>
      </c>
      <c r="D24" s="2" t="s">
        <v>48</v>
      </c>
      <c r="E24" s="2"/>
      <c r="F24" s="2"/>
      <c r="G24" s="22"/>
      <c r="H24" s="22"/>
      <c r="I24" s="22"/>
      <c r="J24" s="22"/>
      <c r="K24" s="2"/>
      <c r="L24" s="22"/>
      <c r="M24" s="22"/>
      <c r="N24" s="22"/>
      <c r="O24" s="22"/>
      <c r="P24" s="22"/>
    </row>
    <row r="25" spans="1:16" ht="16.5" thickTop="1" thickBot="1">
      <c r="A25" s="22"/>
      <c r="B25" s="2" t="s">
        <v>50</v>
      </c>
      <c r="C25" s="45">
        <v>15</v>
      </c>
      <c r="D25" s="2" t="s">
        <v>48</v>
      </c>
      <c r="E25" s="2"/>
      <c r="F25" s="2"/>
      <c r="G25" s="22"/>
      <c r="H25" s="22"/>
      <c r="I25" s="22"/>
      <c r="J25" s="22"/>
      <c r="K25" s="2"/>
      <c r="L25" s="22"/>
      <c r="M25" s="22"/>
      <c r="N25" s="22"/>
      <c r="O25" s="22"/>
      <c r="P25" s="22"/>
    </row>
    <row r="26" spans="1:16" ht="15.75" thickTop="1">
      <c r="A26" s="22"/>
      <c r="B26" s="2" t="s">
        <v>32</v>
      </c>
      <c r="C26" s="37">
        <f>E16*100</f>
        <v>16.666666666666664</v>
      </c>
      <c r="D26" s="2" t="s">
        <v>48</v>
      </c>
      <c r="E26" s="22"/>
      <c r="F26" s="2"/>
      <c r="G26" s="2"/>
      <c r="H26" s="22"/>
      <c r="I26" s="22"/>
      <c r="J26" s="22"/>
      <c r="K26" s="2"/>
      <c r="L26" s="22"/>
      <c r="M26" s="22"/>
      <c r="N26" s="22"/>
      <c r="O26" s="22"/>
      <c r="P26" s="22"/>
    </row>
    <row r="27" spans="1:16">
      <c r="A27" s="22"/>
      <c r="B27" s="2" t="s">
        <v>51</v>
      </c>
      <c r="C27" s="37">
        <f>E8*100</f>
        <v>30</v>
      </c>
      <c r="D27" s="2" t="s">
        <v>48</v>
      </c>
      <c r="E27" s="22"/>
      <c r="F27" s="2"/>
      <c r="G27" s="2"/>
      <c r="H27" s="2"/>
      <c r="I27" s="2"/>
      <c r="J27" s="2"/>
      <c r="K27" s="2"/>
      <c r="L27" s="22"/>
      <c r="M27" s="22"/>
      <c r="N27" s="22"/>
      <c r="O27" s="22"/>
      <c r="P27" s="22"/>
    </row>
    <row r="28" spans="1:16">
      <c r="A28" s="22"/>
      <c r="B28" s="38"/>
      <c r="C28" s="22"/>
      <c r="D28" s="3"/>
      <c r="E28" s="2"/>
      <c r="F28" s="2"/>
      <c r="G28" s="2"/>
      <c r="H28" s="2"/>
      <c r="I28" s="2"/>
      <c r="J28" s="2"/>
      <c r="K28" s="2"/>
      <c r="L28" s="22"/>
      <c r="M28" s="22"/>
      <c r="N28" s="22"/>
      <c r="O28" s="22"/>
      <c r="P28" s="22"/>
    </row>
    <row r="29" spans="1:16">
      <c r="A29" s="22"/>
      <c r="B29" s="39" t="s">
        <v>66</v>
      </c>
      <c r="C29" s="40">
        <f>2*((C24*COS(E15)-C25)/SIN(E15))-C27</f>
        <v>-22.445608108018806</v>
      </c>
      <c r="D29" s="2" t="s">
        <v>48</v>
      </c>
      <c r="E29" s="2"/>
      <c r="F29" s="2"/>
      <c r="G29" s="2"/>
      <c r="H29" s="2"/>
      <c r="I29" s="2"/>
      <c r="J29" s="2"/>
      <c r="K29" s="2"/>
      <c r="L29" s="22"/>
      <c r="M29" s="22"/>
      <c r="N29" s="22"/>
      <c r="O29" s="22"/>
      <c r="P29" s="22"/>
    </row>
    <row r="30" spans="1:16">
      <c r="A30" s="22"/>
      <c r="B30" s="22"/>
      <c r="C30" s="22"/>
      <c r="D30" s="6"/>
      <c r="E30" s="5"/>
      <c r="F30" s="5"/>
      <c r="G30" s="5"/>
      <c r="H30" s="5"/>
      <c r="I30" s="5"/>
      <c r="J30" s="2"/>
      <c r="K30" s="2"/>
      <c r="L30" s="22"/>
      <c r="M30" s="22"/>
      <c r="N30" s="22"/>
      <c r="O30" s="22"/>
      <c r="P30" s="22"/>
    </row>
    <row r="31" spans="1:16" ht="15.75">
      <c r="A31" s="22"/>
      <c r="B31" s="58" t="s">
        <v>54</v>
      </c>
      <c r="C31" s="58"/>
      <c r="D31" s="58"/>
      <c r="E31" s="58"/>
      <c r="F31" s="58"/>
      <c r="G31" s="58"/>
      <c r="H31" s="22"/>
      <c r="I31" s="22"/>
      <c r="J31" s="22"/>
      <c r="K31" s="22"/>
      <c r="L31" s="22"/>
      <c r="M31" s="22"/>
      <c r="N31" s="22"/>
      <c r="O31" s="22"/>
      <c r="P31" s="22"/>
    </row>
    <row r="32" spans="1:16" ht="15.75" thickBo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1:16" ht="16.5" thickTop="1" thickBot="1">
      <c r="A33" s="22"/>
      <c r="B33" s="39" t="s">
        <v>66</v>
      </c>
      <c r="C33" s="45">
        <v>-30</v>
      </c>
      <c r="D33" s="2" t="s">
        <v>48</v>
      </c>
      <c r="E33" s="2"/>
      <c r="F33" s="2"/>
      <c r="G33" s="38"/>
      <c r="H33" s="2"/>
      <c r="I33" s="2"/>
      <c r="J33" s="2"/>
      <c r="K33" s="22"/>
      <c r="L33" s="22"/>
      <c r="M33" s="22"/>
      <c r="N33" s="22"/>
      <c r="O33" s="22"/>
      <c r="P33" s="22"/>
    </row>
    <row r="34" spans="1:16" ht="15.75" thickTop="1">
      <c r="A34" s="22"/>
      <c r="B34" s="2"/>
      <c r="C34" s="2"/>
      <c r="D34" s="2"/>
      <c r="E34" s="2"/>
      <c r="F34" s="2"/>
      <c r="G34" s="2"/>
      <c r="H34" s="2"/>
      <c r="I34" s="2"/>
      <c r="J34" s="2"/>
      <c r="K34" s="22"/>
      <c r="L34" s="22"/>
      <c r="M34" s="22"/>
      <c r="N34" s="22"/>
      <c r="O34" s="22"/>
      <c r="P34" s="22"/>
    </row>
    <row r="35" spans="1:16">
      <c r="A35" s="22"/>
      <c r="B35" s="2" t="s">
        <v>38</v>
      </c>
      <c r="C35" s="41">
        <f>'PROGETTO SCALA'!C24*COS('PROGETTO SCALA'!E13)-('PROGETTO SCALA'!C27+C33)/2*SIN('PROGETTO SCALA'!E13)</f>
        <v>17.483145522430757</v>
      </c>
      <c r="D35" s="2" t="s">
        <v>48</v>
      </c>
      <c r="E35" s="2"/>
      <c r="F35" s="2"/>
      <c r="G35" s="2"/>
      <c r="H35" s="2"/>
      <c r="I35" s="2"/>
      <c r="J35" s="2"/>
      <c r="K35" s="22"/>
      <c r="L35" s="22"/>
      <c r="M35" s="22"/>
      <c r="N35" s="22"/>
      <c r="O35" s="22"/>
      <c r="P35" s="22"/>
    </row>
    <row r="36" spans="1:16">
      <c r="A36" s="22"/>
      <c r="B36" s="2"/>
      <c r="C36" s="41"/>
      <c r="D36" s="2"/>
      <c r="E36" s="2"/>
      <c r="F36" s="2"/>
      <c r="G36" s="2"/>
      <c r="H36" s="2"/>
      <c r="I36" s="2"/>
      <c r="J36" s="2"/>
      <c r="K36" s="22"/>
      <c r="L36" s="22"/>
      <c r="M36" s="22"/>
      <c r="N36" s="22"/>
      <c r="O36" s="22"/>
      <c r="P36" s="22"/>
    </row>
    <row r="37" spans="1:16">
      <c r="A37" s="22"/>
      <c r="B37" s="5"/>
      <c r="C37" s="40"/>
      <c r="D37" s="2"/>
      <c r="E37" s="2"/>
      <c r="F37" s="2"/>
      <c r="G37" s="2"/>
      <c r="H37" s="2"/>
      <c r="I37" s="2"/>
      <c r="J37" s="2"/>
      <c r="K37" s="22"/>
      <c r="L37" s="22"/>
      <c r="M37" s="22"/>
      <c r="N37" s="22"/>
      <c r="O37" s="22"/>
      <c r="P37" s="22"/>
    </row>
    <row r="38" spans="1:16">
      <c r="A38" s="22"/>
      <c r="B38" s="5"/>
      <c r="C38" s="5"/>
      <c r="D38" s="5"/>
      <c r="E38" s="5"/>
      <c r="F38" s="5"/>
      <c r="G38" s="5"/>
      <c r="H38" s="5"/>
      <c r="I38" s="5"/>
      <c r="J38" s="5"/>
      <c r="K38" s="22"/>
      <c r="L38" s="22"/>
      <c r="M38" s="22"/>
      <c r="N38" s="22"/>
      <c r="O38" s="22"/>
      <c r="P38" s="22"/>
    </row>
    <row r="39" spans="1:16">
      <c r="A39" s="22"/>
      <c r="B39" s="5"/>
      <c r="C39" s="42"/>
      <c r="D39" s="2"/>
      <c r="E39" s="5"/>
      <c r="F39" s="5"/>
      <c r="G39" s="5"/>
      <c r="H39" s="5"/>
      <c r="I39" s="5"/>
      <c r="J39" s="5"/>
      <c r="K39" s="22"/>
      <c r="L39" s="22"/>
      <c r="M39" s="22"/>
      <c r="N39" s="22"/>
      <c r="O39" s="22"/>
      <c r="P39" s="22"/>
    </row>
    <row r="40" spans="1:16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</sheetData>
  <sheetProtection password="ABEF" sheet="1" objects="1" scenarios="1" selectLockedCells="1"/>
  <protectedRanges>
    <protectedRange sqref="E4:E8 C24:C25 C33" name="Intervallo2"/>
    <protectedRange sqref="E4:E8" name="Intervallo1"/>
  </protectedRanges>
  <mergeCells count="20">
    <mergeCell ref="B31:G31"/>
    <mergeCell ref="B22:G22"/>
    <mergeCell ref="C20:D20"/>
    <mergeCell ref="B2:G2"/>
    <mergeCell ref="G17:H17"/>
    <mergeCell ref="C17:D17"/>
    <mergeCell ref="C18:D18"/>
    <mergeCell ref="C19:D19"/>
    <mergeCell ref="C12:D12"/>
    <mergeCell ref="C8:D8"/>
    <mergeCell ref="C16:D16"/>
    <mergeCell ref="C13:D13"/>
    <mergeCell ref="C14:D14"/>
    <mergeCell ref="C15:D15"/>
    <mergeCell ref="C10:D10"/>
    <mergeCell ref="C6:D6"/>
    <mergeCell ref="C11:D11"/>
    <mergeCell ref="C7:D7"/>
    <mergeCell ref="C4:D4"/>
    <mergeCell ref="C5:D5"/>
  </mergeCells>
  <conditionalFormatting sqref="G17:H17">
    <cfRule type="cellIs" dxfId="0" priority="1" operator="equal">
      <formula>"verificato"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showRowColHeaders="0" workbookViewId="0">
      <selection activeCell="E18" sqref="E18"/>
    </sheetView>
  </sheetViews>
  <sheetFormatPr defaultRowHeight="15"/>
  <cols>
    <col min="1" max="1" width="2.42578125" customWidth="1"/>
    <col min="2" max="2" width="28.42578125" customWidth="1"/>
    <col min="3" max="7" width="13.7109375" customWidth="1"/>
    <col min="10" max="10" width="32.28515625" customWidth="1"/>
    <col min="12" max="12" width="9.7109375" bestFit="1" customWidth="1"/>
  </cols>
  <sheetData>
    <row r="1" spans="1:15" s="1" customFormat="1"/>
    <row r="2" spans="1:15" s="1" customFormat="1" ht="15.75" thickBot="1">
      <c r="B2" s="17" t="s">
        <v>11</v>
      </c>
      <c r="C2" s="54" t="s">
        <v>12</v>
      </c>
      <c r="D2" s="55"/>
    </row>
    <row r="3" spans="1:15" s="1" customFormat="1" ht="19.5" thickTop="1" thickBot="1">
      <c r="B3" s="71" t="s">
        <v>13</v>
      </c>
      <c r="C3" s="20">
        <v>25</v>
      </c>
      <c r="D3" s="18" t="s">
        <v>14</v>
      </c>
    </row>
    <row r="4" spans="1:15" s="1" customFormat="1" ht="19.5" thickTop="1" thickBot="1">
      <c r="B4" s="71" t="s">
        <v>15</v>
      </c>
      <c r="C4" s="21">
        <v>18</v>
      </c>
      <c r="D4" s="19" t="s">
        <v>14</v>
      </c>
    </row>
    <row r="5" spans="1:15" s="1" customFormat="1" ht="19.5" thickTop="1" thickBot="1">
      <c r="B5" s="71" t="s">
        <v>16</v>
      </c>
      <c r="C5" s="20">
        <v>20</v>
      </c>
      <c r="D5" s="19" t="s">
        <v>14</v>
      </c>
    </row>
    <row r="6" spans="1:15" s="1" customFormat="1" ht="19.5" thickTop="1" thickBot="1">
      <c r="B6" s="72" t="s">
        <v>85</v>
      </c>
      <c r="C6" s="20">
        <v>27</v>
      </c>
      <c r="D6" s="69" t="s">
        <v>14</v>
      </c>
    </row>
    <row r="7" spans="1:15" s="1" customFormat="1" ht="15.75" thickTop="1"/>
    <row r="8" spans="1:15" ht="15" customHeight="1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 customHeight="1" thickTop="1" thickBot="1">
      <c r="A9" s="2"/>
      <c r="B9" s="73" t="s">
        <v>65</v>
      </c>
      <c r="C9" s="74"/>
      <c r="D9" s="74"/>
      <c r="E9" s="74"/>
      <c r="F9" s="74"/>
      <c r="G9" s="75"/>
      <c r="H9" s="15"/>
      <c r="I9" s="16"/>
      <c r="M9" s="2"/>
      <c r="N9" s="2"/>
      <c r="O9" s="2"/>
    </row>
    <row r="10" spans="1:15" ht="15" customHeight="1" thickTop="1" thickBot="1">
      <c r="A10" s="2"/>
      <c r="B10" s="2"/>
      <c r="C10" s="2"/>
      <c r="D10" s="2"/>
      <c r="E10" s="2"/>
      <c r="F10" s="2"/>
      <c r="G10" s="2"/>
      <c r="H10" s="2"/>
      <c r="I10" s="2"/>
      <c r="M10" s="2"/>
      <c r="N10" s="2"/>
      <c r="O10" s="2"/>
    </row>
    <row r="11" spans="1:15" ht="15" customHeight="1" thickTop="1" thickBot="1">
      <c r="A11" s="2"/>
      <c r="B11" s="2" t="s">
        <v>20</v>
      </c>
      <c r="C11" s="2"/>
      <c r="D11" s="2"/>
      <c r="E11" s="46">
        <v>1.2</v>
      </c>
      <c r="F11" s="8" t="s">
        <v>2</v>
      </c>
      <c r="G11" s="2"/>
      <c r="H11" s="2"/>
      <c r="I11" s="2"/>
      <c r="M11" s="2"/>
      <c r="N11" s="2"/>
      <c r="O11" s="2"/>
    </row>
    <row r="12" spans="1:15" ht="15" customHeight="1" thickTop="1" thickBot="1">
      <c r="A12" s="2"/>
      <c r="B12" s="2" t="s">
        <v>3</v>
      </c>
      <c r="C12" s="2"/>
      <c r="D12" s="2"/>
      <c r="E12" s="46">
        <v>0.15</v>
      </c>
      <c r="F12" s="8" t="s">
        <v>2</v>
      </c>
      <c r="G12" s="2"/>
      <c r="H12" s="2"/>
      <c r="I12" s="2"/>
      <c r="M12" s="2"/>
      <c r="N12" s="2"/>
      <c r="O12" s="2"/>
    </row>
    <row r="13" spans="1:15" ht="15" customHeight="1" thickTop="1" thickBot="1">
      <c r="A13" s="2"/>
      <c r="B13" s="2" t="s">
        <v>18</v>
      </c>
      <c r="C13" s="2"/>
      <c r="D13" s="2"/>
      <c r="E13" s="47">
        <v>29.1</v>
      </c>
      <c r="F13" s="8" t="s">
        <v>19</v>
      </c>
      <c r="G13" s="2"/>
      <c r="H13" s="2"/>
      <c r="I13" s="2"/>
      <c r="M13" s="2"/>
      <c r="N13" s="2"/>
      <c r="O13" s="2"/>
    </row>
    <row r="14" spans="1:15" s="1" customFormat="1" ht="15" customHeight="1" thickTop="1" thickBot="1">
      <c r="A14" s="2"/>
      <c r="B14" s="2" t="s">
        <v>69</v>
      </c>
      <c r="C14" s="2"/>
      <c r="D14" s="2"/>
      <c r="E14" s="46">
        <v>0.16</v>
      </c>
      <c r="F14" s="8" t="s">
        <v>2</v>
      </c>
      <c r="G14" s="2"/>
      <c r="H14" s="2"/>
      <c r="I14" s="2"/>
      <c r="M14" s="2"/>
      <c r="N14" s="2"/>
      <c r="O14" s="2"/>
    </row>
    <row r="15" spans="1:15" s="1" customFormat="1" ht="15" customHeight="1" thickTop="1" thickBot="1">
      <c r="A15" s="2"/>
      <c r="B15" s="2" t="s">
        <v>70</v>
      </c>
      <c r="C15" s="2"/>
      <c r="D15" s="2"/>
      <c r="E15" s="46">
        <v>0.3</v>
      </c>
      <c r="F15" s="8" t="s">
        <v>2</v>
      </c>
      <c r="G15" s="2"/>
      <c r="H15" s="2"/>
      <c r="I15" s="2"/>
      <c r="M15" s="2"/>
      <c r="N15" s="2"/>
      <c r="O15" s="2"/>
    </row>
    <row r="16" spans="1:15" s="1" customFormat="1" ht="15" customHeight="1" thickTop="1" thickBot="1">
      <c r="A16" s="2"/>
      <c r="B16" s="2" t="s">
        <v>67</v>
      </c>
      <c r="C16" s="2"/>
      <c r="D16" s="2"/>
      <c r="E16" s="46">
        <v>0.01</v>
      </c>
      <c r="F16" s="8" t="s">
        <v>2</v>
      </c>
      <c r="G16" s="2"/>
      <c r="H16" s="2"/>
      <c r="I16" s="2"/>
      <c r="J16" s="65"/>
      <c r="K16" s="66"/>
      <c r="L16" s="65"/>
      <c r="M16" s="2"/>
      <c r="N16" s="2"/>
      <c r="O16" s="2"/>
    </row>
    <row r="17" spans="1:15" s="1" customFormat="1" ht="15" customHeight="1" thickTop="1" thickBot="1">
      <c r="A17" s="2"/>
      <c r="B17" s="2" t="s">
        <v>77</v>
      </c>
      <c r="C17" s="2"/>
      <c r="D17" s="2"/>
      <c r="E17" s="48">
        <v>0.02</v>
      </c>
      <c r="F17" s="8" t="s">
        <v>2</v>
      </c>
      <c r="G17" s="2"/>
      <c r="H17" s="2"/>
      <c r="I17" s="2"/>
      <c r="J17" s="65"/>
      <c r="K17" s="66"/>
      <c r="L17" s="65"/>
      <c r="M17" s="2"/>
      <c r="N17" s="2"/>
      <c r="O17" s="2"/>
    </row>
    <row r="18" spans="1:15" s="1" customFormat="1" ht="15" customHeight="1" thickTop="1" thickBot="1">
      <c r="A18" s="2"/>
      <c r="B18" s="2" t="s">
        <v>78</v>
      </c>
      <c r="C18" s="2"/>
      <c r="D18" s="2"/>
      <c r="E18" s="48">
        <v>1.4999999999999999E-2</v>
      </c>
      <c r="F18" s="8" t="s">
        <v>2</v>
      </c>
      <c r="G18" s="2"/>
      <c r="H18" s="2"/>
      <c r="I18" s="2"/>
      <c r="J18" s="65"/>
      <c r="K18" s="66"/>
      <c r="L18" s="65"/>
      <c r="M18" s="2"/>
      <c r="N18" s="2"/>
      <c r="O18" s="2"/>
    </row>
    <row r="19" spans="1:15" s="1" customFormat="1" ht="15" customHeight="1" thickTop="1">
      <c r="A19" s="2"/>
      <c r="B19" s="2"/>
      <c r="C19" s="2"/>
      <c r="D19" s="2"/>
      <c r="E19" s="6"/>
      <c r="F19" s="8"/>
      <c r="G19" s="2"/>
      <c r="H19" s="2"/>
      <c r="I19" s="2"/>
      <c r="J19" s="67"/>
      <c r="K19" s="68"/>
      <c r="L19" s="65"/>
      <c r="M19" s="2"/>
      <c r="N19" s="2"/>
      <c r="O19" s="2"/>
    </row>
    <row r="20" spans="1:15" ht="15" customHeight="1">
      <c r="A20" s="2"/>
      <c r="B20" s="2" t="s">
        <v>73</v>
      </c>
      <c r="C20" s="2"/>
      <c r="D20" s="2"/>
      <c r="E20" s="50">
        <f>'ANALISI DEI CARICHI'!C3</f>
        <v>25</v>
      </c>
      <c r="F20" s="8" t="s">
        <v>1</v>
      </c>
      <c r="G20" s="2"/>
      <c r="H20" s="2"/>
      <c r="I20" s="2"/>
      <c r="J20" s="67"/>
      <c r="K20" s="68"/>
      <c r="L20" s="65"/>
      <c r="M20" s="2"/>
      <c r="N20" s="2"/>
      <c r="O20" s="2"/>
    </row>
    <row r="21" spans="1:15" ht="15" customHeight="1">
      <c r="A21" s="2"/>
      <c r="B21" s="2" t="s">
        <v>84</v>
      </c>
      <c r="C21" s="2"/>
      <c r="D21" s="2"/>
      <c r="E21" s="50">
        <f>'ANALISI DEI CARICHI'!C6</f>
        <v>27</v>
      </c>
      <c r="F21" s="8" t="s">
        <v>1</v>
      </c>
      <c r="G21" s="2"/>
      <c r="H21" s="2"/>
      <c r="I21" s="2"/>
      <c r="J21" s="67"/>
      <c r="K21" s="68"/>
      <c r="L21" s="65"/>
      <c r="M21" s="2"/>
      <c r="N21" s="2"/>
      <c r="O21" s="2"/>
    </row>
    <row r="22" spans="1:15" ht="15" customHeight="1">
      <c r="A22" s="2"/>
      <c r="B22" s="2" t="s">
        <v>9</v>
      </c>
      <c r="C22" s="2"/>
      <c r="D22" s="2"/>
      <c r="E22" s="50">
        <f>'ANALISI DEI CARICHI'!C3</f>
        <v>25</v>
      </c>
      <c r="F22" s="8" t="s">
        <v>1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s="1" customFormat="1" ht="15" customHeight="1">
      <c r="A23" s="2"/>
      <c r="B23" s="2" t="s">
        <v>68</v>
      </c>
      <c r="C23" s="2"/>
      <c r="D23" s="2"/>
      <c r="E23" s="50">
        <f>'ANALISI DEI CARICHI'!C4</f>
        <v>18</v>
      </c>
      <c r="F23" s="8" t="s">
        <v>1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s="1" customFormat="1" ht="15" customHeight="1">
      <c r="A24" s="2"/>
      <c r="B24" s="2" t="s">
        <v>74</v>
      </c>
      <c r="C24" s="2"/>
      <c r="D24" s="2"/>
      <c r="E24" s="50">
        <f>'ANALISI DEI CARICHI'!C5</f>
        <v>20</v>
      </c>
      <c r="F24" s="8" t="s">
        <v>1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s="1" customFormat="1" ht="15" customHeight="1">
      <c r="A25" s="2"/>
      <c r="B25" s="2"/>
      <c r="C25" s="2"/>
      <c r="D25" s="2"/>
      <c r="E25" s="50"/>
      <c r="F25" s="8"/>
      <c r="G25" s="2"/>
      <c r="H25" s="2"/>
      <c r="I25" s="2"/>
      <c r="J25" s="2"/>
      <c r="K25" s="2"/>
      <c r="L25" s="2"/>
      <c r="M25" s="2"/>
      <c r="N25" s="2"/>
      <c r="O25" s="2"/>
    </row>
    <row r="26" spans="1:15" ht="15" customHeight="1">
      <c r="A26" s="2"/>
      <c r="B26" s="2" t="s">
        <v>4</v>
      </c>
      <c r="C26" s="2"/>
      <c r="D26" s="2"/>
      <c r="E26" s="50">
        <f>E14*E15/2*E11</f>
        <v>2.8799999999999999E-2</v>
      </c>
      <c r="F26" s="8" t="s">
        <v>5</v>
      </c>
      <c r="G26" s="2"/>
      <c r="H26" s="2"/>
      <c r="I26" s="2"/>
      <c r="J26" s="2"/>
      <c r="K26" s="2"/>
      <c r="L26" s="2"/>
      <c r="M26" s="2"/>
      <c r="N26" s="2"/>
      <c r="O26" s="2"/>
    </row>
    <row r="27" spans="1:15" s="1" customFormat="1" ht="15" customHeight="1">
      <c r="A27" s="2"/>
      <c r="B27" s="2" t="s">
        <v>71</v>
      </c>
      <c r="C27" s="2"/>
      <c r="D27" s="2"/>
      <c r="E27" s="50">
        <f>1/E15</f>
        <v>3.3333333333333335</v>
      </c>
      <c r="F27" s="8" t="s">
        <v>72</v>
      </c>
      <c r="G27" s="2"/>
      <c r="H27" s="2"/>
      <c r="I27" s="2"/>
      <c r="J27" s="2"/>
      <c r="K27" s="2"/>
      <c r="L27" s="2"/>
      <c r="M27" s="2"/>
      <c r="N27" s="2"/>
      <c r="O27" s="2"/>
    </row>
    <row r="28" spans="1:15" s="1" customFormat="1" ht="15" customHeight="1">
      <c r="A28" s="2"/>
      <c r="B28" s="2"/>
      <c r="C28" s="2"/>
      <c r="D28" s="2"/>
      <c r="E28" s="50"/>
      <c r="F28" s="8"/>
      <c r="G28" s="2"/>
      <c r="H28" s="2"/>
      <c r="I28" s="2"/>
      <c r="J28" s="2"/>
      <c r="K28" s="2"/>
      <c r="L28" s="2"/>
      <c r="M28" s="2"/>
      <c r="N28" s="2"/>
      <c r="O28" s="2"/>
    </row>
    <row r="29" spans="1:15" ht="15" customHeight="1">
      <c r="A29" s="2"/>
      <c r="B29" s="2" t="s">
        <v>75</v>
      </c>
      <c r="C29" s="2"/>
      <c r="D29" s="2"/>
      <c r="E29" s="50">
        <f>(E26*E27/E11)*E20</f>
        <v>2</v>
      </c>
      <c r="F29" s="8" t="s">
        <v>0</v>
      </c>
      <c r="G29" s="2"/>
      <c r="H29" s="2"/>
      <c r="I29" s="2"/>
      <c r="J29" s="2"/>
      <c r="K29" s="2"/>
      <c r="L29" s="2"/>
      <c r="M29" s="2"/>
      <c r="N29" s="2"/>
      <c r="O29" s="2"/>
    </row>
    <row r="30" spans="1:15" ht="15" customHeight="1">
      <c r="A30" s="2"/>
      <c r="B30" s="2" t="s">
        <v>76</v>
      </c>
      <c r="C30" s="2"/>
      <c r="D30" s="2"/>
      <c r="E30" s="50">
        <f>(E12*1*1)*E20</f>
        <v>3.75</v>
      </c>
      <c r="F30" s="8" t="s">
        <v>0</v>
      </c>
      <c r="G30" s="2"/>
      <c r="H30" s="2"/>
      <c r="I30" s="2"/>
      <c r="J30" s="2"/>
      <c r="K30" s="2"/>
      <c r="L30" s="2"/>
      <c r="M30" s="2"/>
      <c r="N30" s="2"/>
      <c r="O30" s="2"/>
    </row>
    <row r="31" spans="1:15" ht="15" customHeight="1">
      <c r="A31" s="2"/>
      <c r="B31" s="2"/>
      <c r="C31" s="2"/>
      <c r="D31" s="2"/>
      <c r="E31" s="9"/>
      <c r="F31" s="8"/>
      <c r="G31" s="2"/>
      <c r="H31" s="2"/>
      <c r="I31" s="2"/>
      <c r="J31" s="2"/>
      <c r="K31" s="2"/>
      <c r="L31" s="2"/>
      <c r="M31" s="2"/>
      <c r="N31" s="2"/>
      <c r="O31" s="2"/>
    </row>
    <row r="32" spans="1:15" ht="15" customHeight="1">
      <c r="A32" s="2"/>
      <c r="B32" s="10" t="s">
        <v>6</v>
      </c>
      <c r="C32" s="2"/>
      <c r="D32" s="2"/>
      <c r="E32" s="9"/>
      <c r="F32" s="8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2"/>
      <c r="B33" s="2"/>
      <c r="C33" s="2"/>
      <c r="D33" s="2"/>
      <c r="E33" s="11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 customHeight="1">
      <c r="A34" s="2"/>
      <c r="B34" s="2" t="s">
        <v>10</v>
      </c>
      <c r="C34" s="2"/>
      <c r="D34" s="2"/>
      <c r="E34" s="50">
        <f>E29+E30</f>
        <v>5.75</v>
      </c>
      <c r="F34" s="8" t="s">
        <v>0</v>
      </c>
      <c r="G34" s="2"/>
      <c r="H34" s="2"/>
      <c r="I34" s="2"/>
      <c r="J34" s="2"/>
      <c r="K34" s="2"/>
      <c r="L34" s="2"/>
      <c r="M34" s="2"/>
      <c r="N34" s="2"/>
      <c r="O34" s="2"/>
    </row>
    <row r="35" spans="1:15" s="1" customFormat="1" ht="15" customHeight="1">
      <c r="A35" s="2"/>
      <c r="B35" s="2"/>
      <c r="C35" s="2"/>
      <c r="D35" s="2"/>
      <c r="E35" s="50"/>
      <c r="F35" s="8"/>
      <c r="G35" s="12"/>
      <c r="H35" s="14"/>
      <c r="I35" s="4"/>
      <c r="J35" s="2"/>
      <c r="K35" s="2"/>
      <c r="L35" s="2"/>
      <c r="M35" s="2"/>
      <c r="N35" s="2"/>
      <c r="O35" s="2"/>
    </row>
    <row r="36" spans="1:15" s="1" customFormat="1" ht="15" customHeight="1">
      <c r="A36" s="2"/>
      <c r="B36" s="64" t="s">
        <v>62</v>
      </c>
      <c r="C36" s="64"/>
      <c r="D36" s="64"/>
      <c r="E36" s="64"/>
      <c r="F36" s="14">
        <f>E34</f>
        <v>5.75</v>
      </c>
      <c r="G36" s="4" t="s">
        <v>60</v>
      </c>
      <c r="H36" s="14"/>
      <c r="I36" s="4"/>
      <c r="J36" s="2"/>
      <c r="K36" s="2"/>
      <c r="L36" s="2"/>
      <c r="M36" s="2"/>
      <c r="N36" s="2"/>
      <c r="O36" s="2"/>
    </row>
    <row r="37" spans="1:15" ht="15" customHeight="1">
      <c r="A37" s="2"/>
      <c r="B37" s="2"/>
      <c r="C37" s="2"/>
      <c r="D37" s="2"/>
      <c r="E37" s="2"/>
      <c r="F37" s="2"/>
      <c r="G37" s="2"/>
      <c r="H37" s="14"/>
      <c r="I37" s="10"/>
      <c r="J37" s="2"/>
      <c r="K37" s="2"/>
      <c r="L37" s="2"/>
      <c r="M37" s="2"/>
      <c r="N37" s="2"/>
      <c r="O37" s="2"/>
    </row>
    <row r="38" spans="1:15" ht="15" customHeight="1">
      <c r="A38" s="2"/>
      <c r="B38" s="10" t="s">
        <v>7</v>
      </c>
      <c r="C38" s="2"/>
      <c r="D38" s="2"/>
      <c r="E38" s="50"/>
      <c r="F38" s="8"/>
      <c r="G38" s="4"/>
      <c r="H38" s="14"/>
      <c r="I38" s="13"/>
      <c r="J38" s="13"/>
      <c r="K38" s="13"/>
      <c r="L38" s="13"/>
      <c r="M38" s="2"/>
      <c r="N38" s="2"/>
      <c r="O38" s="2"/>
    </row>
    <row r="39" spans="1:15" ht="15" customHeight="1">
      <c r="A39" s="2"/>
      <c r="B39" s="2"/>
      <c r="C39" s="2"/>
      <c r="D39" s="2"/>
      <c r="E39" s="50"/>
      <c r="F39" s="2"/>
      <c r="G39" s="4"/>
      <c r="H39" s="14"/>
      <c r="I39" s="10"/>
      <c r="J39" s="2"/>
      <c r="K39" s="2"/>
      <c r="L39" s="2"/>
      <c r="M39" s="2"/>
      <c r="N39" s="2"/>
      <c r="O39" s="2"/>
    </row>
    <row r="40" spans="1:15" ht="15" customHeight="1">
      <c r="A40" s="2"/>
      <c r="B40" s="2" t="s">
        <v>79</v>
      </c>
      <c r="C40" s="2"/>
      <c r="D40" s="2"/>
      <c r="E40" s="50">
        <f>(E16*E15*1*E27)*E23</f>
        <v>0.18</v>
      </c>
      <c r="F40" s="8" t="s">
        <v>0</v>
      </c>
      <c r="G40" s="4"/>
      <c r="H40" s="14"/>
      <c r="I40" s="10"/>
      <c r="J40" s="2"/>
      <c r="K40" s="2"/>
      <c r="L40" s="2"/>
      <c r="M40" s="2"/>
      <c r="N40" s="2"/>
      <c r="O40" s="2"/>
    </row>
    <row r="41" spans="1:15" ht="15" customHeight="1">
      <c r="A41" s="2"/>
      <c r="B41" s="2" t="s">
        <v>80</v>
      </c>
      <c r="C41" s="2"/>
      <c r="D41" s="2"/>
      <c r="E41" s="50">
        <f>(E17*1*E15*E27+1*E17*E14*E27)*E21</f>
        <v>0.82800000000000007</v>
      </c>
      <c r="F41" s="8" t="s">
        <v>0</v>
      </c>
      <c r="G41" s="10"/>
      <c r="H41" s="10"/>
      <c r="I41" s="10"/>
      <c r="J41" s="2"/>
      <c r="K41" s="2"/>
      <c r="L41" s="2"/>
      <c r="M41" s="2"/>
      <c r="N41" s="2"/>
      <c r="O41" s="2"/>
    </row>
    <row r="42" spans="1:15" ht="15" customHeight="1">
      <c r="A42" s="2"/>
      <c r="B42" s="2" t="s">
        <v>81</v>
      </c>
      <c r="C42" s="2"/>
      <c r="D42" s="2"/>
      <c r="E42" s="50">
        <f>E18*1*E24</f>
        <v>0.3</v>
      </c>
      <c r="F42" s="8" t="s">
        <v>0</v>
      </c>
      <c r="G42" s="2"/>
      <c r="H42" s="2"/>
      <c r="I42" s="2"/>
      <c r="J42" s="2"/>
      <c r="K42" s="2"/>
      <c r="L42" s="2"/>
      <c r="M42" s="2"/>
      <c r="N42" s="2"/>
      <c r="O42" s="2"/>
    </row>
    <row r="43" spans="1:15" s="1" customFormat="1" ht="15" customHeight="1">
      <c r="A43" s="2"/>
      <c r="B43" s="2"/>
      <c r="C43" s="2"/>
      <c r="D43" s="2"/>
      <c r="E43" s="2"/>
      <c r="F43" s="2"/>
      <c r="G43" s="2"/>
      <c r="H43" s="14"/>
      <c r="I43" s="4"/>
      <c r="J43" s="2"/>
      <c r="K43" s="2"/>
      <c r="L43" s="2"/>
      <c r="M43" s="2"/>
      <c r="N43" s="2"/>
      <c r="O43" s="2"/>
    </row>
    <row r="44" spans="1:15" s="1" customFormat="1" ht="15" customHeight="1">
      <c r="A44" s="2"/>
      <c r="B44" s="64" t="s">
        <v>63</v>
      </c>
      <c r="C44" s="64"/>
      <c r="D44" s="64"/>
      <c r="E44" s="64"/>
      <c r="F44" s="14">
        <f>E40+E41+E42</f>
        <v>1.3080000000000001</v>
      </c>
      <c r="G44" s="4" t="s">
        <v>60</v>
      </c>
      <c r="H44" s="14"/>
      <c r="I44" s="4"/>
      <c r="M44" s="2"/>
      <c r="N44" s="2"/>
      <c r="O44" s="2"/>
    </row>
    <row r="45" spans="1:15" ht="15" customHeight="1">
      <c r="A45" s="2"/>
      <c r="B45" s="2"/>
      <c r="C45" s="2"/>
      <c r="D45" s="2"/>
      <c r="E45" s="2"/>
      <c r="F45" s="2"/>
      <c r="G45" s="2"/>
      <c r="H45" s="14"/>
      <c r="I45" s="10"/>
      <c r="M45" s="2"/>
      <c r="N45" s="2"/>
      <c r="O45" s="2"/>
    </row>
    <row r="46" spans="1:15" ht="15" customHeight="1" thickBot="1">
      <c r="A46" s="2"/>
      <c r="B46" s="10" t="s">
        <v>8</v>
      </c>
      <c r="C46" s="2"/>
      <c r="D46" s="2"/>
      <c r="E46" s="50"/>
      <c r="F46" s="2"/>
      <c r="G46" s="4"/>
      <c r="H46" s="14"/>
      <c r="I46" s="10"/>
      <c r="M46" s="2"/>
      <c r="N46" s="2"/>
      <c r="O46" s="2"/>
    </row>
    <row r="47" spans="1:15" ht="15" customHeight="1" thickTop="1" thickBot="1">
      <c r="A47" s="2"/>
      <c r="B47" s="2" t="s">
        <v>82</v>
      </c>
      <c r="C47" s="2"/>
      <c r="D47" s="2"/>
      <c r="E47" s="46">
        <v>4</v>
      </c>
      <c r="F47" s="8" t="s">
        <v>0</v>
      </c>
      <c r="G47" s="2"/>
      <c r="H47" s="2"/>
      <c r="I47" s="2"/>
      <c r="M47" s="2"/>
      <c r="N47" s="2"/>
      <c r="O47" s="2"/>
    </row>
    <row r="48" spans="1:15" s="1" customFormat="1" ht="15" customHeight="1" thickTop="1">
      <c r="A48" s="2"/>
      <c r="B48" s="2"/>
      <c r="C48" s="2"/>
      <c r="D48" s="2"/>
      <c r="E48" s="50"/>
      <c r="F48" s="8"/>
      <c r="G48" s="12"/>
      <c r="H48" s="14"/>
      <c r="I48" s="4"/>
      <c r="M48" s="2"/>
      <c r="N48" s="2"/>
      <c r="O48" s="2"/>
    </row>
    <row r="49" spans="1:15" s="1" customFormat="1" ht="15" customHeight="1">
      <c r="A49" s="2"/>
      <c r="B49" s="64" t="s">
        <v>64</v>
      </c>
      <c r="C49" s="64"/>
      <c r="D49" s="64"/>
      <c r="E49" s="64"/>
      <c r="F49" s="14">
        <f>E47</f>
        <v>4</v>
      </c>
      <c r="G49" s="4" t="s">
        <v>60</v>
      </c>
      <c r="H49" s="14"/>
      <c r="I49" s="4"/>
      <c r="J49" s="2"/>
      <c r="K49" s="2"/>
      <c r="L49" s="2"/>
      <c r="M49" s="2"/>
      <c r="N49" s="2"/>
      <c r="O49" s="2"/>
    </row>
    <row r="50" spans="1: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</sheetData>
  <sheetProtection password="ABEF" sheet="1" objects="1" scenarios="1" selectLockedCells="1"/>
  <protectedRanges>
    <protectedRange sqref="E11:E16" name="Intervallo1"/>
  </protectedRanges>
  <mergeCells count="5">
    <mergeCell ref="B49:E49"/>
    <mergeCell ref="B9:G9"/>
    <mergeCell ref="B36:E36"/>
    <mergeCell ref="B44:E44"/>
    <mergeCell ref="C2:D2"/>
  </mergeCells>
  <pageMargins left="0.7" right="0.7" top="0.75" bottom="0.75" header="0.3" footer="0.3"/>
  <pageSetup paperSize="9" orientation="portrait" r:id="rId1"/>
  <ignoredErrors>
    <ignoredError sqref="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PROGETTO SCALA</vt:lpstr>
      <vt:lpstr>ANALISI DEI CARICHI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Cicchini</dc:creator>
  <cp:lastModifiedBy>Nicla</cp:lastModifiedBy>
  <cp:lastPrinted>2015-01-15T00:09:23Z</cp:lastPrinted>
  <dcterms:created xsi:type="dcterms:W3CDTF">2014-12-28T14:42:38Z</dcterms:created>
  <dcterms:modified xsi:type="dcterms:W3CDTF">2016-07-11T00:48:48Z</dcterms:modified>
</cp:coreProperties>
</file>