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Davide Cicchini\Documents\6.VARIE PER LA PROFESSIONE\PROGRAMMI UTILI\BARICENTRO MASSE E RIGIDEZZE RIPARTIZIONE DELLE FORZE\"/>
    </mc:Choice>
  </mc:AlternateContent>
  <workbookProtection workbookAlgorithmName="SHA-512" workbookHashValue="3++2tS8azG6n/qdpgUSVkqAmHS875JaCdDOtd2eFgKsDjGFwtau5zMdct3In5UNmHlKGhyNV2eOQuDqKrXZR8w==" workbookSaltValue="aNnkEMnd2Fb7ljkXzLjVsg==" workbookSpinCount="100000" revisionsAlgorithmName="SHA-512" revisionsHashValue="4qJ12Su4bQkMMgk+qviiIigsTNqhJIoPFk3+Mj/F+mYpweW1wbP7hXXz0xtOoF6H/kxnHJQsQr/+AMVc/JkW+w==" revisionsSaltValue="gZO2NQljmyNWrTpM9Nt6Rw==" revisionsSpinCount="100000" lockStructure="1" lockRevision="1"/>
  <bookViews>
    <workbookView xWindow="240" yWindow="135" windowWidth="20115" windowHeight="7935"/>
  </bookViews>
  <sheets>
    <sheet name="ISTRUZIONI" sheetId="1" r:id="rId1"/>
    <sheet name="DATI" sheetId="2" r:id="rId2"/>
    <sheet name="grafico piano" sheetId="3" state="hidden" r:id="rId3"/>
    <sheet name="OUTPUT" sheetId="4" r:id="rId4"/>
    <sheet name="MASSE" sheetId="5" state="hidden" r:id="rId5"/>
    <sheet name="TABULATI" sheetId="6" r:id="rId6"/>
    <sheet name="NTC 08" sheetId="7" r:id="rId7"/>
    <sheet name="Foglio1" sheetId="8" state="hidden" r:id="rId8"/>
  </sheets>
  <externalReferences>
    <externalReference r:id="rId9"/>
    <externalReference r:id="rId10"/>
  </externalReferences>
  <definedNames>
    <definedName name="CAT">'[1]Foglio deposito'!$B$108:$B$112</definedName>
    <definedName name="catesp">'[1]dati nascosti vento'!$B$21:$B$25</definedName>
    <definedName name="combo">'[1]Foglio deposito'!$J$221:$J$257</definedName>
    <definedName name="cop">#REF!</definedName>
    <definedName name="cope">#REF!</definedName>
    <definedName name="es">'[1]Foglio deposito'!$H$103:$H$104</definedName>
    <definedName name="incl">'[1]dati nascosti vento'!$M$109:$M$199</definedName>
    <definedName name="Regione">[2]Vento!$Q$5:$Q$13</definedName>
    <definedName name="regioni">'[1]dati nascosti vento'!$B$4:$B$12</definedName>
    <definedName name="rugosità">'[1]dati nascosti vento'!$B$15:$B$18</definedName>
    <definedName name="SM">Foglio1!$N$16:$N$17</definedName>
    <definedName name="sn">Foglio1!$Q$72:$Q$73</definedName>
    <definedName name="snnn">#REF!</definedName>
    <definedName name="ss">#REF!</definedName>
    <definedName name="sta">'[1]dati nascosti vento'!$K$109:$K$110</definedName>
    <definedName name="TM">'grafico piano'!$X$5:$X$6</definedName>
    <definedName name="TOP">#REF!</definedName>
    <definedName name="TOPO">'[1]Foglio deposito'!$F$107:$F$110</definedName>
    <definedName name="TOPO1">'[1]dati nascosti vento'!$B$138:$B$141</definedName>
    <definedName name="topo2">#REF!</definedName>
    <definedName name="TR">'[1]dati nascosti vento'!$H$4:$H$102</definedName>
    <definedName name="zona">#REF!</definedName>
  </definedNames>
  <calcPr calcId="152511"/>
  <customWorkbookViews>
    <customWorkbookView name="Davide Cicchini - Visualizzazione personale" guid="{C099568E-C60B-4627-9201-96386187A38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I18" i="2" l="1"/>
  <c r="I17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P86" i="6" l="1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C31" i="2"/>
  <c r="C32" i="2"/>
  <c r="F17" i="2" s="1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K118" i="2" l="1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A402" i="3"/>
  <c r="A397" i="3"/>
  <c r="A392" i="3"/>
  <c r="A387" i="3"/>
  <c r="A382" i="3"/>
  <c r="A377" i="3"/>
  <c r="A372" i="3"/>
  <c r="A367" i="3"/>
  <c r="A362" i="3"/>
  <c r="A357" i="3"/>
  <c r="A352" i="3"/>
  <c r="A347" i="3"/>
  <c r="A342" i="3"/>
  <c r="A337" i="3"/>
  <c r="A332" i="3"/>
  <c r="A327" i="3"/>
  <c r="A322" i="3"/>
  <c r="A317" i="3"/>
  <c r="A312" i="3"/>
  <c r="A307" i="3"/>
  <c r="A302" i="3" l="1"/>
  <c r="A297" i="3"/>
  <c r="A292" i="3"/>
  <c r="A287" i="3"/>
  <c r="A282" i="3"/>
  <c r="A277" i="3"/>
  <c r="A272" i="3"/>
  <c r="A267" i="3"/>
  <c r="A262" i="3"/>
  <c r="A257" i="3"/>
  <c r="A252" i="3"/>
  <c r="A247" i="3"/>
  <c r="A242" i="3"/>
  <c r="A237" i="3"/>
  <c r="A232" i="3"/>
  <c r="A227" i="3"/>
  <c r="A222" i="3"/>
  <c r="A217" i="3"/>
  <c r="A212" i="3"/>
  <c r="A207" i="3"/>
  <c r="N84" i="3"/>
  <c r="G403" i="3" s="1"/>
  <c r="M84" i="3"/>
  <c r="E403" i="3" s="1"/>
  <c r="L84" i="3"/>
  <c r="H403" i="3" s="1"/>
  <c r="K84" i="3"/>
  <c r="F403" i="3" s="1"/>
  <c r="N83" i="3"/>
  <c r="G398" i="3" s="1"/>
  <c r="M83" i="3"/>
  <c r="E398" i="3" s="1"/>
  <c r="L83" i="3"/>
  <c r="H398" i="3" s="1"/>
  <c r="K83" i="3"/>
  <c r="F398" i="3" s="1"/>
  <c r="N82" i="3"/>
  <c r="G393" i="3" s="1"/>
  <c r="M82" i="3"/>
  <c r="E393" i="3" s="1"/>
  <c r="L82" i="3"/>
  <c r="H393" i="3" s="1"/>
  <c r="K82" i="3"/>
  <c r="F393" i="3" s="1"/>
  <c r="N81" i="3"/>
  <c r="G388" i="3" s="1"/>
  <c r="M81" i="3"/>
  <c r="E388" i="3" s="1"/>
  <c r="L81" i="3"/>
  <c r="H388" i="3" s="1"/>
  <c r="K81" i="3"/>
  <c r="F388" i="3" s="1"/>
  <c r="N80" i="3"/>
  <c r="G383" i="3" s="1"/>
  <c r="M80" i="3"/>
  <c r="E383" i="3" s="1"/>
  <c r="L80" i="3"/>
  <c r="H383" i="3" s="1"/>
  <c r="K80" i="3"/>
  <c r="F383" i="3" s="1"/>
  <c r="N79" i="3"/>
  <c r="G378" i="3" s="1"/>
  <c r="M79" i="3"/>
  <c r="E378" i="3" s="1"/>
  <c r="L79" i="3"/>
  <c r="H378" i="3" s="1"/>
  <c r="K79" i="3"/>
  <c r="F378" i="3" s="1"/>
  <c r="N78" i="3"/>
  <c r="G373" i="3" s="1"/>
  <c r="M78" i="3"/>
  <c r="E373" i="3" s="1"/>
  <c r="L78" i="3"/>
  <c r="H373" i="3" s="1"/>
  <c r="K78" i="3"/>
  <c r="F373" i="3" s="1"/>
  <c r="N77" i="3"/>
  <c r="G368" i="3" s="1"/>
  <c r="M77" i="3"/>
  <c r="E368" i="3" s="1"/>
  <c r="L77" i="3"/>
  <c r="H368" i="3" s="1"/>
  <c r="K77" i="3"/>
  <c r="F368" i="3" s="1"/>
  <c r="N76" i="3"/>
  <c r="G363" i="3" s="1"/>
  <c r="M76" i="3"/>
  <c r="E363" i="3" s="1"/>
  <c r="L76" i="3"/>
  <c r="H363" i="3" s="1"/>
  <c r="K76" i="3"/>
  <c r="F363" i="3" s="1"/>
  <c r="N75" i="3"/>
  <c r="G358" i="3" s="1"/>
  <c r="M75" i="3"/>
  <c r="E358" i="3" s="1"/>
  <c r="L75" i="3"/>
  <c r="H358" i="3" s="1"/>
  <c r="K75" i="3"/>
  <c r="F358" i="3" s="1"/>
  <c r="N74" i="3"/>
  <c r="G353" i="3" s="1"/>
  <c r="M74" i="3"/>
  <c r="E353" i="3" s="1"/>
  <c r="L74" i="3"/>
  <c r="H353" i="3" s="1"/>
  <c r="K74" i="3"/>
  <c r="F353" i="3" s="1"/>
  <c r="N73" i="3"/>
  <c r="G348" i="3" s="1"/>
  <c r="M73" i="3"/>
  <c r="E348" i="3" s="1"/>
  <c r="L73" i="3"/>
  <c r="H348" i="3" s="1"/>
  <c r="K73" i="3"/>
  <c r="F348" i="3" s="1"/>
  <c r="N72" i="3"/>
  <c r="G343" i="3" s="1"/>
  <c r="M72" i="3"/>
  <c r="E343" i="3" s="1"/>
  <c r="L72" i="3"/>
  <c r="H343" i="3" s="1"/>
  <c r="K72" i="3"/>
  <c r="F343" i="3" s="1"/>
  <c r="N71" i="3"/>
  <c r="G338" i="3" s="1"/>
  <c r="M71" i="3"/>
  <c r="E338" i="3" s="1"/>
  <c r="L71" i="3"/>
  <c r="H338" i="3" s="1"/>
  <c r="K71" i="3"/>
  <c r="F338" i="3" s="1"/>
  <c r="N70" i="3"/>
  <c r="G333" i="3" s="1"/>
  <c r="M70" i="3"/>
  <c r="E333" i="3" s="1"/>
  <c r="L70" i="3"/>
  <c r="H333" i="3" s="1"/>
  <c r="K70" i="3"/>
  <c r="F333" i="3" s="1"/>
  <c r="N69" i="3"/>
  <c r="G328" i="3" s="1"/>
  <c r="M69" i="3"/>
  <c r="E328" i="3" s="1"/>
  <c r="L69" i="3"/>
  <c r="H328" i="3" s="1"/>
  <c r="K69" i="3"/>
  <c r="F328" i="3" s="1"/>
  <c r="N68" i="3"/>
  <c r="G323" i="3" s="1"/>
  <c r="M68" i="3"/>
  <c r="E323" i="3" s="1"/>
  <c r="L68" i="3"/>
  <c r="H323" i="3" s="1"/>
  <c r="K68" i="3"/>
  <c r="F323" i="3" s="1"/>
  <c r="N67" i="3"/>
  <c r="G318" i="3" s="1"/>
  <c r="M67" i="3"/>
  <c r="E318" i="3" s="1"/>
  <c r="L67" i="3"/>
  <c r="H318" i="3" s="1"/>
  <c r="K67" i="3"/>
  <c r="F318" i="3" s="1"/>
  <c r="N66" i="3"/>
  <c r="G313" i="3" s="1"/>
  <c r="M66" i="3"/>
  <c r="E313" i="3" s="1"/>
  <c r="L66" i="3"/>
  <c r="H313" i="3" s="1"/>
  <c r="K66" i="3"/>
  <c r="F313" i="3" s="1"/>
  <c r="N65" i="3"/>
  <c r="G308" i="3" s="1"/>
  <c r="M65" i="3"/>
  <c r="E308" i="3" s="1"/>
  <c r="L65" i="3"/>
  <c r="H308" i="3" s="1"/>
  <c r="K65" i="3"/>
  <c r="F308" i="3" s="1"/>
  <c r="N64" i="3"/>
  <c r="G303" i="3" s="1"/>
  <c r="M64" i="3"/>
  <c r="E303" i="3" s="1"/>
  <c r="L64" i="3"/>
  <c r="H303" i="3" s="1"/>
  <c r="K64" i="3"/>
  <c r="F303" i="3" s="1"/>
  <c r="N63" i="3"/>
  <c r="G298" i="3" s="1"/>
  <c r="M63" i="3"/>
  <c r="E298" i="3" s="1"/>
  <c r="L63" i="3"/>
  <c r="H298" i="3" s="1"/>
  <c r="K63" i="3"/>
  <c r="F298" i="3" s="1"/>
  <c r="N62" i="3"/>
  <c r="G293" i="3" s="1"/>
  <c r="M62" i="3"/>
  <c r="E293" i="3" s="1"/>
  <c r="L62" i="3"/>
  <c r="H293" i="3" s="1"/>
  <c r="K62" i="3"/>
  <c r="F293" i="3" s="1"/>
  <c r="N61" i="3"/>
  <c r="G288" i="3" s="1"/>
  <c r="M61" i="3"/>
  <c r="E288" i="3" s="1"/>
  <c r="L61" i="3"/>
  <c r="H288" i="3" s="1"/>
  <c r="K61" i="3"/>
  <c r="F288" i="3" s="1"/>
  <c r="N60" i="3"/>
  <c r="G283" i="3" s="1"/>
  <c r="M60" i="3"/>
  <c r="E283" i="3" s="1"/>
  <c r="L60" i="3"/>
  <c r="H283" i="3" s="1"/>
  <c r="K60" i="3"/>
  <c r="F283" i="3" s="1"/>
  <c r="N59" i="3"/>
  <c r="G278" i="3" s="1"/>
  <c r="M59" i="3"/>
  <c r="E278" i="3" s="1"/>
  <c r="L59" i="3"/>
  <c r="H278" i="3" s="1"/>
  <c r="K59" i="3"/>
  <c r="F278" i="3" s="1"/>
  <c r="N58" i="3"/>
  <c r="G273" i="3" s="1"/>
  <c r="M58" i="3"/>
  <c r="E273" i="3" s="1"/>
  <c r="L58" i="3"/>
  <c r="H273" i="3" s="1"/>
  <c r="K58" i="3"/>
  <c r="F273" i="3" s="1"/>
  <c r="N57" i="3"/>
  <c r="G268" i="3" s="1"/>
  <c r="M57" i="3"/>
  <c r="E268" i="3" s="1"/>
  <c r="L57" i="3"/>
  <c r="H268" i="3" s="1"/>
  <c r="K57" i="3"/>
  <c r="F268" i="3" s="1"/>
  <c r="N56" i="3"/>
  <c r="G263" i="3" s="1"/>
  <c r="M56" i="3"/>
  <c r="E263" i="3" s="1"/>
  <c r="L56" i="3"/>
  <c r="H263" i="3" s="1"/>
  <c r="K56" i="3"/>
  <c r="F263" i="3" s="1"/>
  <c r="N55" i="3"/>
  <c r="G258" i="3" s="1"/>
  <c r="M55" i="3"/>
  <c r="E258" i="3" s="1"/>
  <c r="L55" i="3"/>
  <c r="H258" i="3" s="1"/>
  <c r="K55" i="3"/>
  <c r="F258" i="3" s="1"/>
  <c r="N54" i="3"/>
  <c r="G253" i="3" s="1"/>
  <c r="M54" i="3"/>
  <c r="E253" i="3" s="1"/>
  <c r="L54" i="3"/>
  <c r="H253" i="3" s="1"/>
  <c r="K54" i="3"/>
  <c r="F253" i="3" s="1"/>
  <c r="N53" i="3"/>
  <c r="G248" i="3" s="1"/>
  <c r="M53" i="3"/>
  <c r="E248" i="3" s="1"/>
  <c r="L53" i="3"/>
  <c r="H248" i="3" s="1"/>
  <c r="K53" i="3"/>
  <c r="F248" i="3" s="1"/>
  <c r="N52" i="3"/>
  <c r="G243" i="3" s="1"/>
  <c r="M52" i="3"/>
  <c r="E243" i="3" s="1"/>
  <c r="L52" i="3"/>
  <c r="H243" i="3" s="1"/>
  <c r="K52" i="3"/>
  <c r="F243" i="3" s="1"/>
  <c r="N51" i="3"/>
  <c r="G238" i="3" s="1"/>
  <c r="M51" i="3"/>
  <c r="E238" i="3" s="1"/>
  <c r="L51" i="3"/>
  <c r="H238" i="3" s="1"/>
  <c r="K51" i="3"/>
  <c r="F238" i="3" s="1"/>
  <c r="N50" i="3"/>
  <c r="G233" i="3" s="1"/>
  <c r="M50" i="3"/>
  <c r="E233" i="3" s="1"/>
  <c r="L50" i="3"/>
  <c r="H233" i="3" s="1"/>
  <c r="K50" i="3"/>
  <c r="F233" i="3" s="1"/>
  <c r="N49" i="3"/>
  <c r="G228" i="3" s="1"/>
  <c r="M49" i="3"/>
  <c r="E228" i="3" s="1"/>
  <c r="L49" i="3"/>
  <c r="H228" i="3" s="1"/>
  <c r="K49" i="3"/>
  <c r="F228" i="3" s="1"/>
  <c r="N48" i="3"/>
  <c r="G223" i="3" s="1"/>
  <c r="M48" i="3"/>
  <c r="E223" i="3" s="1"/>
  <c r="L48" i="3"/>
  <c r="H223" i="3" s="1"/>
  <c r="K48" i="3"/>
  <c r="F223" i="3" s="1"/>
  <c r="N47" i="3"/>
  <c r="G218" i="3" s="1"/>
  <c r="M47" i="3"/>
  <c r="E218" i="3" s="1"/>
  <c r="L47" i="3"/>
  <c r="H218" i="3" s="1"/>
  <c r="K47" i="3"/>
  <c r="F218" i="3" s="1"/>
  <c r="N46" i="3"/>
  <c r="G213" i="3" s="1"/>
  <c r="M46" i="3"/>
  <c r="E213" i="3" s="1"/>
  <c r="L46" i="3"/>
  <c r="H213" i="3" s="1"/>
  <c r="K46" i="3"/>
  <c r="F213" i="3" s="1"/>
  <c r="N45" i="3"/>
  <c r="G208" i="3" s="1"/>
  <c r="M45" i="3"/>
  <c r="E208" i="3" s="1"/>
  <c r="L45" i="3"/>
  <c r="H208" i="3" s="1"/>
  <c r="K45" i="3"/>
  <c r="F208" i="3" s="1"/>
  <c r="N44" i="3"/>
  <c r="G203" i="3" s="1"/>
  <c r="M44" i="3"/>
  <c r="E203" i="3" s="1"/>
  <c r="L44" i="3"/>
  <c r="H203" i="3" s="1"/>
  <c r="K44" i="3"/>
  <c r="F203" i="3" s="1"/>
  <c r="N43" i="3"/>
  <c r="G198" i="3" s="1"/>
  <c r="M43" i="3"/>
  <c r="L43" i="3"/>
  <c r="H198" i="3" s="1"/>
  <c r="K43" i="3"/>
  <c r="N42" i="3"/>
  <c r="G193" i="3" s="1"/>
  <c r="M42" i="3"/>
  <c r="L42" i="3"/>
  <c r="H193" i="3" s="1"/>
  <c r="K42" i="3"/>
  <c r="F193" i="3" s="1"/>
  <c r="N41" i="3"/>
  <c r="G188" i="3" s="1"/>
  <c r="M41" i="3"/>
  <c r="E188" i="3" s="1"/>
  <c r="L41" i="3"/>
  <c r="H188" i="3" s="1"/>
  <c r="K41" i="3"/>
  <c r="F188" i="3" s="1"/>
  <c r="N40" i="3"/>
  <c r="G183" i="3" s="1"/>
  <c r="M40" i="3"/>
  <c r="E183" i="3" s="1"/>
  <c r="L40" i="3"/>
  <c r="H183" i="3" s="1"/>
  <c r="K40" i="3"/>
  <c r="F183" i="3" s="1"/>
  <c r="N39" i="3"/>
  <c r="G178" i="3" s="1"/>
  <c r="M39" i="3"/>
  <c r="E178" i="3" s="1"/>
  <c r="L39" i="3"/>
  <c r="H178" i="3" s="1"/>
  <c r="K39" i="3"/>
  <c r="F178" i="3" s="1"/>
  <c r="N38" i="3"/>
  <c r="G173" i="3" s="1"/>
  <c r="M38" i="3"/>
  <c r="E173" i="3" s="1"/>
  <c r="L38" i="3"/>
  <c r="H173" i="3" s="1"/>
  <c r="K38" i="3"/>
  <c r="F173" i="3" s="1"/>
  <c r="N37" i="3"/>
  <c r="G168" i="3" s="1"/>
  <c r="M37" i="3"/>
  <c r="E168" i="3" s="1"/>
  <c r="L37" i="3"/>
  <c r="H168" i="3" s="1"/>
  <c r="K37" i="3"/>
  <c r="F168" i="3" s="1"/>
  <c r="N36" i="3"/>
  <c r="G163" i="3" s="1"/>
  <c r="M36" i="3"/>
  <c r="E163" i="3" s="1"/>
  <c r="L36" i="3"/>
  <c r="H163" i="3" s="1"/>
  <c r="K36" i="3"/>
  <c r="N35" i="3"/>
  <c r="G158" i="3" s="1"/>
  <c r="M35" i="3"/>
  <c r="E158" i="3" s="1"/>
  <c r="L35" i="3"/>
  <c r="H158" i="3" s="1"/>
  <c r="K35" i="3"/>
  <c r="F158" i="3" s="1"/>
  <c r="N34" i="3"/>
  <c r="G153" i="3" s="1"/>
  <c r="M34" i="3"/>
  <c r="E153" i="3" s="1"/>
  <c r="L34" i="3"/>
  <c r="H153" i="3" s="1"/>
  <c r="K34" i="3"/>
  <c r="F153" i="3" s="1"/>
  <c r="N33" i="3"/>
  <c r="G148" i="3" s="1"/>
  <c r="M33" i="3"/>
  <c r="E148" i="3" s="1"/>
  <c r="L33" i="3"/>
  <c r="H148" i="3" s="1"/>
  <c r="K33" i="3"/>
  <c r="F148" i="3" s="1"/>
  <c r="N32" i="3"/>
  <c r="G143" i="3" s="1"/>
  <c r="M32" i="3"/>
  <c r="E143" i="3" s="1"/>
  <c r="L32" i="3"/>
  <c r="H143" i="3" s="1"/>
  <c r="K32" i="3"/>
  <c r="F143" i="3" s="1"/>
  <c r="N31" i="3"/>
  <c r="G138" i="3" s="1"/>
  <c r="M31" i="3"/>
  <c r="E138" i="3" s="1"/>
  <c r="L31" i="3"/>
  <c r="H138" i="3" s="1"/>
  <c r="K31" i="3"/>
  <c r="F138" i="3" s="1"/>
  <c r="N30" i="3"/>
  <c r="G133" i="3" s="1"/>
  <c r="M30" i="3"/>
  <c r="E133" i="3" s="1"/>
  <c r="L30" i="3"/>
  <c r="H133" i="3" s="1"/>
  <c r="K30" i="3"/>
  <c r="F133" i="3" s="1"/>
  <c r="N29" i="3"/>
  <c r="G128" i="3" s="1"/>
  <c r="M29" i="3"/>
  <c r="E128" i="3" s="1"/>
  <c r="L29" i="3"/>
  <c r="H128" i="3" s="1"/>
  <c r="K29" i="3"/>
  <c r="F128" i="3" s="1"/>
  <c r="N28" i="3"/>
  <c r="G123" i="3" s="1"/>
  <c r="M28" i="3"/>
  <c r="E123" i="3" s="1"/>
  <c r="L28" i="3"/>
  <c r="H123" i="3" s="1"/>
  <c r="K28" i="3"/>
  <c r="F123" i="3" s="1"/>
  <c r="N27" i="3"/>
  <c r="G118" i="3" s="1"/>
  <c r="M27" i="3"/>
  <c r="E118" i="3" s="1"/>
  <c r="L27" i="3"/>
  <c r="H118" i="3" s="1"/>
  <c r="K27" i="3"/>
  <c r="F118" i="3" s="1"/>
  <c r="N26" i="3"/>
  <c r="M26" i="3"/>
  <c r="E113" i="3" s="1"/>
  <c r="L26" i="3"/>
  <c r="H113" i="3" s="1"/>
  <c r="K26" i="3"/>
  <c r="F113" i="3" s="1"/>
  <c r="N25" i="3"/>
  <c r="G108" i="3" s="1"/>
  <c r="M25" i="3"/>
  <c r="L25" i="3"/>
  <c r="H108" i="3" s="1"/>
  <c r="K25" i="3"/>
  <c r="F108" i="3" s="1"/>
  <c r="N24" i="3"/>
  <c r="G103" i="3" s="1"/>
  <c r="M24" i="3"/>
  <c r="E103" i="3" s="1"/>
  <c r="L24" i="3"/>
  <c r="H103" i="3" s="1"/>
  <c r="K24" i="3"/>
  <c r="F103" i="3" s="1"/>
  <c r="N23" i="3"/>
  <c r="G98" i="3" s="1"/>
  <c r="M23" i="3"/>
  <c r="E98" i="3" s="1"/>
  <c r="L23" i="3"/>
  <c r="H98" i="3" s="1"/>
  <c r="K23" i="3"/>
  <c r="F98" i="3" s="1"/>
  <c r="N22" i="3"/>
  <c r="G93" i="3" s="1"/>
  <c r="M22" i="3"/>
  <c r="E93" i="3" s="1"/>
  <c r="L22" i="3"/>
  <c r="H93" i="3" s="1"/>
  <c r="K22" i="3"/>
  <c r="F93" i="3" s="1"/>
  <c r="N21" i="3"/>
  <c r="M21" i="3"/>
  <c r="E88" i="3" s="1"/>
  <c r="L21" i="3"/>
  <c r="H88" i="3" s="1"/>
  <c r="K21" i="3"/>
  <c r="F88" i="3" s="1"/>
  <c r="N20" i="3"/>
  <c r="G83" i="3" s="1"/>
  <c r="M20" i="3"/>
  <c r="E83" i="3" s="1"/>
  <c r="L20" i="3"/>
  <c r="H83" i="3" s="1"/>
  <c r="K20" i="3"/>
  <c r="F83" i="3" s="1"/>
  <c r="N19" i="3"/>
  <c r="G78" i="3" s="1"/>
  <c r="M19" i="3"/>
  <c r="E78" i="3" s="1"/>
  <c r="L19" i="3"/>
  <c r="H78" i="3" s="1"/>
  <c r="K19" i="3"/>
  <c r="F78" i="3" s="1"/>
  <c r="N18" i="3"/>
  <c r="G73" i="3" s="1"/>
  <c r="M18" i="3"/>
  <c r="E73" i="3" s="1"/>
  <c r="L18" i="3"/>
  <c r="H73" i="3" s="1"/>
  <c r="K18" i="3"/>
  <c r="F73" i="3" s="1"/>
  <c r="N17" i="3"/>
  <c r="G68" i="3" s="1"/>
  <c r="M17" i="3"/>
  <c r="E68" i="3" s="1"/>
  <c r="L17" i="3"/>
  <c r="H68" i="3" s="1"/>
  <c r="K17" i="3"/>
  <c r="F68" i="3" s="1"/>
  <c r="N16" i="3"/>
  <c r="G63" i="3" s="1"/>
  <c r="M16" i="3"/>
  <c r="E63" i="3" s="1"/>
  <c r="L16" i="3"/>
  <c r="H63" i="3" s="1"/>
  <c r="K16" i="3"/>
  <c r="F63" i="3" s="1"/>
  <c r="N15" i="3"/>
  <c r="G58" i="3" s="1"/>
  <c r="M15" i="3"/>
  <c r="E58" i="3" s="1"/>
  <c r="L15" i="3"/>
  <c r="H58" i="3" s="1"/>
  <c r="K15" i="3"/>
  <c r="F58" i="3" s="1"/>
  <c r="N14" i="3"/>
  <c r="G53" i="3" s="1"/>
  <c r="M14" i="3"/>
  <c r="E53" i="3" s="1"/>
  <c r="L14" i="3"/>
  <c r="H53" i="3" s="1"/>
  <c r="K14" i="3"/>
  <c r="F53" i="3" s="1"/>
  <c r="N13" i="3"/>
  <c r="M13" i="3"/>
  <c r="L13" i="3"/>
  <c r="H48" i="3" s="1"/>
  <c r="K13" i="3"/>
  <c r="F48" i="3" s="1"/>
  <c r="N12" i="3"/>
  <c r="M12" i="3"/>
  <c r="E43" i="3" s="1"/>
  <c r="L12" i="3"/>
  <c r="H43" i="3" s="1"/>
  <c r="K12" i="3"/>
  <c r="F43" i="3" s="1"/>
  <c r="N11" i="3"/>
  <c r="G38" i="3" s="1"/>
  <c r="M11" i="3"/>
  <c r="E38" i="3" s="1"/>
  <c r="L11" i="3"/>
  <c r="H38" i="3" s="1"/>
  <c r="K11" i="3"/>
  <c r="F38" i="3" s="1"/>
  <c r="N10" i="3"/>
  <c r="G33" i="3" s="1"/>
  <c r="M10" i="3"/>
  <c r="E33" i="3" s="1"/>
  <c r="L10" i="3"/>
  <c r="H33" i="3" s="1"/>
  <c r="K10" i="3"/>
  <c r="F33" i="3" s="1"/>
  <c r="N9" i="3"/>
  <c r="G28" i="3" s="1"/>
  <c r="M9" i="3"/>
  <c r="E28" i="3" s="1"/>
  <c r="L9" i="3"/>
  <c r="H28" i="3" s="1"/>
  <c r="K9" i="3"/>
  <c r="F28" i="3" s="1"/>
  <c r="N8" i="3"/>
  <c r="M8" i="3"/>
  <c r="E23" i="3" s="1"/>
  <c r="L8" i="3"/>
  <c r="H23" i="3" s="1"/>
  <c r="K8" i="3"/>
  <c r="F23" i="3" s="1"/>
  <c r="N7" i="3"/>
  <c r="G17" i="3" s="1"/>
  <c r="M7" i="3"/>
  <c r="E17" i="3" s="1"/>
  <c r="L7" i="3"/>
  <c r="H17" i="3" s="1"/>
  <c r="K7" i="3"/>
  <c r="F17" i="3" s="1"/>
  <c r="J7" i="3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N6" i="3"/>
  <c r="G11" i="3" s="1"/>
  <c r="M6" i="3"/>
  <c r="E11" i="3" s="1"/>
  <c r="L6" i="3"/>
  <c r="H11" i="3" s="1"/>
  <c r="K6" i="3"/>
  <c r="F11" i="3" s="1"/>
  <c r="J6" i="3"/>
  <c r="N5" i="3"/>
  <c r="G5" i="3" s="1"/>
  <c r="M5" i="3"/>
  <c r="E5" i="3" s="1"/>
  <c r="L5" i="3"/>
  <c r="H5" i="3" s="1"/>
  <c r="K5" i="3"/>
  <c r="F5" i="3" s="1"/>
  <c r="F198" i="3"/>
  <c r="F163" i="3"/>
  <c r="E193" i="3"/>
  <c r="G113" i="3"/>
  <c r="E108" i="3"/>
  <c r="G48" i="3"/>
  <c r="E48" i="3"/>
  <c r="G43" i="3"/>
  <c r="G23" i="3"/>
  <c r="G88" i="3"/>
  <c r="E198" i="3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C363" i="3" l="1"/>
  <c r="C367" i="3"/>
  <c r="C370" i="3" s="1"/>
  <c r="C378" i="3"/>
  <c r="C382" i="3"/>
  <c r="C386" i="3" s="1"/>
  <c r="C212" i="3"/>
  <c r="C216" i="3" s="1"/>
  <c r="C217" i="3"/>
  <c r="C221" i="3" s="1"/>
  <c r="C237" i="3"/>
  <c r="C241" i="3" s="1"/>
  <c r="C308" i="3"/>
  <c r="C328" i="3"/>
  <c r="C332" i="3"/>
  <c r="C336" i="3" s="1"/>
  <c r="C338" i="3"/>
  <c r="D294" i="3"/>
  <c r="D295" i="3" s="1"/>
  <c r="D307" i="3"/>
  <c r="D308" i="3" s="1"/>
  <c r="D314" i="3"/>
  <c r="D315" i="3" s="1"/>
  <c r="D319" i="3"/>
  <c r="D320" i="3" s="1"/>
  <c r="D322" i="3"/>
  <c r="D323" i="3" s="1"/>
  <c r="D334" i="3"/>
  <c r="D335" i="3" s="1"/>
  <c r="D339" i="3"/>
  <c r="D340" i="3" s="1"/>
  <c r="D342" i="3"/>
  <c r="D346" i="3" s="1"/>
  <c r="D347" i="3"/>
  <c r="D348" i="3" s="1"/>
  <c r="D362" i="3"/>
  <c r="D363" i="3" s="1"/>
  <c r="D369" i="3"/>
  <c r="D370" i="3" s="1"/>
  <c r="D372" i="3"/>
  <c r="D376" i="3" s="1"/>
  <c r="D379" i="3"/>
  <c r="D380" i="3" s="1"/>
  <c r="D387" i="3"/>
  <c r="D388" i="3" s="1"/>
  <c r="D394" i="3"/>
  <c r="D395" i="3" s="1"/>
  <c r="D399" i="3"/>
  <c r="D400" i="3" s="1"/>
  <c r="D404" i="3"/>
  <c r="D405" i="3" s="1"/>
  <c r="C393" i="3"/>
  <c r="C404" i="3"/>
  <c r="C309" i="3"/>
  <c r="C333" i="3"/>
  <c r="C339" i="3"/>
  <c r="C344" i="3"/>
  <c r="C349" i="3"/>
  <c r="C353" i="3"/>
  <c r="C359" i="3"/>
  <c r="D222" i="3"/>
  <c r="D226" i="3" s="1"/>
  <c r="D254" i="3"/>
  <c r="D255" i="3" s="1"/>
  <c r="C287" i="3"/>
  <c r="C290" i="3" s="1"/>
  <c r="C358" i="3"/>
  <c r="C342" i="3"/>
  <c r="C345" i="3" s="1"/>
  <c r="D264" i="3"/>
  <c r="D265" i="3" s="1"/>
  <c r="C229" i="3"/>
  <c r="C279" i="3"/>
  <c r="C299" i="3"/>
  <c r="C387" i="3"/>
  <c r="C391" i="3" s="1"/>
  <c r="C209" i="3"/>
  <c r="C208" i="3"/>
  <c r="C207" i="3"/>
  <c r="C211" i="3" s="1"/>
  <c r="C219" i="3"/>
  <c r="C244" i="3"/>
  <c r="C252" i="3"/>
  <c r="C255" i="3" s="1"/>
  <c r="C254" i="3"/>
  <c r="C253" i="3"/>
  <c r="C264" i="3"/>
  <c r="C263" i="3"/>
  <c r="C284" i="3"/>
  <c r="C282" i="3"/>
  <c r="C286" i="3" s="1"/>
  <c r="C292" i="3"/>
  <c r="C296" i="3" s="1"/>
  <c r="C294" i="3"/>
  <c r="C302" i="3"/>
  <c r="C306" i="3" s="1"/>
  <c r="C304" i="3"/>
  <c r="C247" i="3"/>
  <c r="C251" i="3" s="1"/>
  <c r="C257" i="3"/>
  <c r="C261" i="3" s="1"/>
  <c r="C269" i="3"/>
  <c r="C214" i="3"/>
  <c r="C224" i="3"/>
  <c r="C239" i="3"/>
  <c r="C274" i="3"/>
  <c r="C272" i="3"/>
  <c r="C276" i="3" s="1"/>
  <c r="C234" i="3"/>
  <c r="D209" i="3"/>
  <c r="D210" i="3" s="1"/>
  <c r="D232" i="3"/>
  <c r="D233" i="3" s="1"/>
  <c r="D359" i="3"/>
  <c r="D360" i="3" s="1"/>
  <c r="D357" i="3"/>
  <c r="C297" i="3"/>
  <c r="C301" i="3" s="1"/>
  <c r="D317" i="3"/>
  <c r="D321" i="3" s="1"/>
  <c r="D332" i="3"/>
  <c r="D333" i="3" s="1"/>
  <c r="D364" i="3"/>
  <c r="D365" i="3" s="1"/>
  <c r="D389" i="3"/>
  <c r="D390" i="3" s="1"/>
  <c r="C312" i="3"/>
  <c r="C314" i="3"/>
  <c r="C318" i="3"/>
  <c r="C319" i="3"/>
  <c r="C322" i="3"/>
  <c r="C324" i="3"/>
  <c r="C327" i="3"/>
  <c r="C347" i="3"/>
  <c r="C348" i="3"/>
  <c r="C354" i="3"/>
  <c r="C364" i="3"/>
  <c r="C369" i="3"/>
  <c r="C374" i="3"/>
  <c r="C372" i="3"/>
  <c r="C377" i="3"/>
  <c r="C384" i="3"/>
  <c r="C394" i="3"/>
  <c r="C397" i="3"/>
  <c r="C398" i="3"/>
  <c r="C402" i="3"/>
  <c r="C249" i="3"/>
  <c r="C259" i="3"/>
  <c r="D309" i="3"/>
  <c r="D310" i="3" s="1"/>
  <c r="D312" i="3"/>
  <c r="C317" i="3"/>
  <c r="D324" i="3"/>
  <c r="D325" i="3" s="1"/>
  <c r="D337" i="3"/>
  <c r="D338" i="3" s="1"/>
  <c r="C343" i="3"/>
  <c r="C352" i="3"/>
  <c r="C356" i="3" s="1"/>
  <c r="C357" i="3"/>
  <c r="C360" i="3" s="1"/>
  <c r="C362" i="3"/>
  <c r="C371" i="3"/>
  <c r="C373" i="3"/>
  <c r="C379" i="3"/>
  <c r="C383" i="3"/>
  <c r="C388" i="3"/>
  <c r="C392" i="3"/>
  <c r="C396" i="3" s="1"/>
  <c r="D402" i="3"/>
  <c r="D403" i="3" s="1"/>
  <c r="D214" i="3"/>
  <c r="D215" i="3" s="1"/>
  <c r="D229" i="3"/>
  <c r="D230" i="3" s="1"/>
  <c r="D269" i="3"/>
  <c r="D270" i="3" s="1"/>
  <c r="D289" i="3"/>
  <c r="D290" i="3" s="1"/>
  <c r="D352" i="3"/>
  <c r="D354" i="3"/>
  <c r="D355" i="3" s="1"/>
  <c r="D384" i="3"/>
  <c r="D385" i="3" s="1"/>
  <c r="D382" i="3"/>
  <c r="D374" i="3"/>
  <c r="D375" i="3" s="1"/>
  <c r="D311" i="3"/>
  <c r="C313" i="3"/>
  <c r="C329" i="3"/>
  <c r="C335" i="3"/>
  <c r="C337" i="3"/>
  <c r="D344" i="3"/>
  <c r="D345" i="3" s="1"/>
  <c r="D349" i="3"/>
  <c r="D350" i="3" s="1"/>
  <c r="D366" i="3"/>
  <c r="D377" i="3"/>
  <c r="D381" i="3" s="1"/>
  <c r="C389" i="3"/>
  <c r="C403" i="3"/>
  <c r="D249" i="3"/>
  <c r="D250" i="3" s="1"/>
  <c r="D329" i="3"/>
  <c r="D330" i="3" s="1"/>
  <c r="D327" i="3"/>
  <c r="C227" i="3"/>
  <c r="C231" i="3" s="1"/>
  <c r="C267" i="3"/>
  <c r="C270" i="3" s="1"/>
  <c r="C277" i="3"/>
  <c r="C281" i="3" s="1"/>
  <c r="D397" i="3"/>
  <c r="D401" i="3" s="1"/>
  <c r="D367" i="3"/>
  <c r="C268" i="3"/>
  <c r="C307" i="3"/>
  <c r="C311" i="3" s="1"/>
  <c r="C323" i="3"/>
  <c r="C334" i="3"/>
  <c r="C368" i="3"/>
  <c r="D392" i="3"/>
  <c r="D396" i="3" s="1"/>
  <c r="C399" i="3"/>
  <c r="D406" i="3"/>
  <c r="D391" i="3"/>
  <c r="D343" i="3"/>
  <c r="D302" i="3"/>
  <c r="D303" i="3" s="1"/>
  <c r="D304" i="3"/>
  <c r="D305" i="3" s="1"/>
  <c r="D234" i="3"/>
  <c r="D235" i="3" s="1"/>
  <c r="D219" i="3"/>
  <c r="D220" i="3" s="1"/>
  <c r="C303" i="3"/>
  <c r="D299" i="3"/>
  <c r="D300" i="3" s="1"/>
  <c r="C298" i="3"/>
  <c r="D297" i="3"/>
  <c r="C293" i="3"/>
  <c r="D292" i="3"/>
  <c r="C288" i="3"/>
  <c r="C289" i="3"/>
  <c r="D287" i="3"/>
  <c r="D284" i="3"/>
  <c r="D285" i="3" s="1"/>
  <c r="C283" i="3"/>
  <c r="C285" i="3"/>
  <c r="D282" i="3"/>
  <c r="D279" i="3"/>
  <c r="D280" i="3" s="1"/>
  <c r="C278" i="3"/>
  <c r="D277" i="3"/>
  <c r="D274" i="3"/>
  <c r="D275" i="3" s="1"/>
  <c r="C273" i="3"/>
  <c r="D272" i="3"/>
  <c r="D267" i="3"/>
  <c r="C262" i="3"/>
  <c r="C265" i="3" s="1"/>
  <c r="D262" i="3"/>
  <c r="D259" i="3"/>
  <c r="D260" i="3" s="1"/>
  <c r="C258" i="3"/>
  <c r="D257" i="3"/>
  <c r="C256" i="3"/>
  <c r="D252" i="3"/>
  <c r="C248" i="3"/>
  <c r="D247" i="3"/>
  <c r="D244" i="3"/>
  <c r="D245" i="3" s="1"/>
  <c r="C242" i="3"/>
  <c r="C246" i="3" s="1"/>
  <c r="C243" i="3"/>
  <c r="D242" i="3"/>
  <c r="D239" i="3"/>
  <c r="D240" i="3" s="1"/>
  <c r="C238" i="3"/>
  <c r="C240" i="3"/>
  <c r="D237" i="3"/>
  <c r="C232" i="3"/>
  <c r="C233" i="3"/>
  <c r="C228" i="3"/>
  <c r="D227" i="3"/>
  <c r="D224" i="3"/>
  <c r="D225" i="3" s="1"/>
  <c r="C222" i="3"/>
  <c r="C226" i="3" s="1"/>
  <c r="C223" i="3"/>
  <c r="C218" i="3"/>
  <c r="C220" i="3"/>
  <c r="D217" i="3"/>
  <c r="D212" i="3"/>
  <c r="D213" i="3" s="1"/>
  <c r="C213" i="3"/>
  <c r="C215" i="3"/>
  <c r="D207" i="3"/>
  <c r="D169" i="3"/>
  <c r="D170" i="3" s="1"/>
  <c r="D59" i="3"/>
  <c r="D60" i="3" s="1"/>
  <c r="D29" i="3"/>
  <c r="D30" i="3" s="1"/>
  <c r="C34" i="3"/>
  <c r="C54" i="3"/>
  <c r="C79" i="3"/>
  <c r="C153" i="3"/>
  <c r="C159" i="3"/>
  <c r="C179" i="3"/>
  <c r="D194" i="3"/>
  <c r="D195" i="3" s="1"/>
  <c r="C11" i="3"/>
  <c r="C43" i="3"/>
  <c r="C59" i="3"/>
  <c r="C162" i="3"/>
  <c r="C166" i="3" s="1"/>
  <c r="C192" i="3"/>
  <c r="C195" i="3" s="1"/>
  <c r="C29" i="3"/>
  <c r="C74" i="3"/>
  <c r="C119" i="3"/>
  <c r="C18" i="3"/>
  <c r="C48" i="3"/>
  <c r="D157" i="3"/>
  <c r="D161" i="3" s="1"/>
  <c r="C63" i="3"/>
  <c r="C64" i="3"/>
  <c r="C108" i="3"/>
  <c r="C109" i="3"/>
  <c r="C147" i="3"/>
  <c r="C151" i="3" s="1"/>
  <c r="C149" i="3"/>
  <c r="C202" i="3"/>
  <c r="C205" i="3" s="1"/>
  <c r="C189" i="3"/>
  <c r="C184" i="3"/>
  <c r="C139" i="3"/>
  <c r="C133" i="3"/>
  <c r="C129" i="3"/>
  <c r="C124" i="3"/>
  <c r="C78" i="3"/>
  <c r="C68" i="3"/>
  <c r="C52" i="3"/>
  <c r="C56" i="3" s="1"/>
  <c r="C37" i="3"/>
  <c r="C41" i="3" s="1"/>
  <c r="D202" i="3"/>
  <c r="D206" i="3" s="1"/>
  <c r="D97" i="3"/>
  <c r="D98" i="3" s="1"/>
  <c r="D87" i="3"/>
  <c r="D91" i="3" s="1"/>
  <c r="D79" i="3"/>
  <c r="D80" i="3" s="1"/>
  <c r="D69" i="3"/>
  <c r="D70" i="3" s="1"/>
  <c r="D57" i="3"/>
  <c r="D58" i="3" s="1"/>
  <c r="C53" i="3"/>
  <c r="C177" i="3"/>
  <c r="C180" i="3" s="1"/>
  <c r="C118" i="3"/>
  <c r="C99" i="3"/>
  <c r="C93" i="3"/>
  <c r="C89" i="3"/>
  <c r="C84" i="3"/>
  <c r="C32" i="3"/>
  <c r="C36" i="3" s="1"/>
  <c r="C6" i="3"/>
  <c r="D192" i="3"/>
  <c r="D193" i="3" s="1"/>
  <c r="D137" i="3"/>
  <c r="D141" i="3" s="1"/>
  <c r="D127" i="3"/>
  <c r="D128" i="3" s="1"/>
  <c r="C4" i="3"/>
  <c r="C7" i="3" s="1"/>
  <c r="D197" i="3"/>
  <c r="D201" i="3" s="1"/>
  <c r="C187" i="3"/>
  <c r="C190" i="3" s="1"/>
  <c r="C174" i="3"/>
  <c r="D167" i="3"/>
  <c r="D171" i="3" s="1"/>
  <c r="C154" i="3"/>
  <c r="D147" i="3"/>
  <c r="D151" i="3" s="1"/>
  <c r="C128" i="3"/>
  <c r="C113" i="3"/>
  <c r="D107" i="3"/>
  <c r="D108" i="3" s="1"/>
  <c r="C87" i="3"/>
  <c r="C91" i="3" s="1"/>
  <c r="D67" i="3"/>
  <c r="D71" i="3" s="1"/>
  <c r="D47" i="3"/>
  <c r="D51" i="3" s="1"/>
  <c r="C39" i="3"/>
  <c r="D18" i="3"/>
  <c r="D19" i="3" s="1"/>
  <c r="C204" i="3"/>
  <c r="C199" i="3"/>
  <c r="C169" i="3"/>
  <c r="C144" i="3"/>
  <c r="C103" i="3"/>
  <c r="C44" i="3"/>
  <c r="D39" i="3"/>
  <c r="D40" i="3" s="1"/>
  <c r="C22" i="3"/>
  <c r="C12" i="3"/>
  <c r="D177" i="3"/>
  <c r="D178" i="3" s="1"/>
  <c r="C158" i="3"/>
  <c r="C138" i="3"/>
  <c r="D117" i="3"/>
  <c r="D121" i="3" s="1"/>
  <c r="C98" i="3"/>
  <c r="C58" i="3"/>
  <c r="C69" i="3"/>
  <c r="D204" i="3"/>
  <c r="D205" i="3" s="1"/>
  <c r="C194" i="3"/>
  <c r="D189" i="3"/>
  <c r="D190" i="3" s="1"/>
  <c r="C152" i="3"/>
  <c r="C156" i="3" s="1"/>
  <c r="C137" i="3"/>
  <c r="C127" i="3"/>
  <c r="C117" i="3"/>
  <c r="C107" i="3"/>
  <c r="C97" i="3"/>
  <c r="C62" i="3"/>
  <c r="D49" i="3"/>
  <c r="D50" i="3" s="1"/>
  <c r="C38" i="3"/>
  <c r="C33" i="3"/>
  <c r="D27" i="3"/>
  <c r="D31" i="3" s="1"/>
  <c r="C23" i="3"/>
  <c r="C10" i="3"/>
  <c r="C14" i="3" s="1"/>
  <c r="C164" i="3"/>
  <c r="C49" i="3"/>
  <c r="C197" i="3"/>
  <c r="C200" i="3" s="1"/>
  <c r="C182" i="3"/>
  <c r="D179" i="3"/>
  <c r="D180" i="3" s="1"/>
  <c r="C172" i="3"/>
  <c r="C168" i="3"/>
  <c r="C163" i="3"/>
  <c r="C142" i="3"/>
  <c r="D139" i="3"/>
  <c r="D140" i="3" s="1"/>
  <c r="C134" i="3"/>
  <c r="C132" i="3"/>
  <c r="D129" i="3"/>
  <c r="D130" i="3" s="1"/>
  <c r="C122" i="3"/>
  <c r="D119" i="3"/>
  <c r="D120" i="3" s="1"/>
  <c r="C114" i="3"/>
  <c r="C112" i="3"/>
  <c r="D109" i="3"/>
  <c r="D110" i="3" s="1"/>
  <c r="C104" i="3"/>
  <c r="C102" i="3"/>
  <c r="D99" i="3"/>
  <c r="D100" i="3" s="1"/>
  <c r="C94" i="3"/>
  <c r="C92" i="3"/>
  <c r="D89" i="3"/>
  <c r="D90" i="3" s="1"/>
  <c r="C82" i="3"/>
  <c r="C72" i="3"/>
  <c r="C67" i="3"/>
  <c r="C70" i="3" s="1"/>
  <c r="C57" i="3"/>
  <c r="C47" i="3"/>
  <c r="D37" i="3"/>
  <c r="D41" i="3" s="1"/>
  <c r="C28" i="3"/>
  <c r="C24" i="3"/>
  <c r="C5" i="3"/>
  <c r="C198" i="3"/>
  <c r="C188" i="3"/>
  <c r="C183" i="3"/>
  <c r="C178" i="3"/>
  <c r="C173" i="3"/>
  <c r="C167" i="3"/>
  <c r="C148" i="3"/>
  <c r="C143" i="3"/>
  <c r="C123" i="3"/>
  <c r="C88" i="3"/>
  <c r="C83" i="3"/>
  <c r="D77" i="3"/>
  <c r="D81" i="3" s="1"/>
  <c r="C73" i="3"/>
  <c r="C42" i="3"/>
  <c r="D199" i="3"/>
  <c r="D200" i="3" s="1"/>
  <c r="C77" i="3"/>
  <c r="C27" i="3"/>
  <c r="C203" i="3"/>
  <c r="C193" i="3"/>
  <c r="D162" i="3"/>
  <c r="D164" i="3"/>
  <c r="D165" i="3" s="1"/>
  <c r="D142" i="3"/>
  <c r="D144" i="3"/>
  <c r="D145" i="3" s="1"/>
  <c r="D132" i="3"/>
  <c r="D134" i="3"/>
  <c r="D135" i="3" s="1"/>
  <c r="D122" i="3"/>
  <c r="D124" i="3"/>
  <c r="D125" i="3" s="1"/>
  <c r="D112" i="3"/>
  <c r="D114" i="3"/>
  <c r="D115" i="3" s="1"/>
  <c r="D102" i="3"/>
  <c r="D104" i="3"/>
  <c r="D105" i="3" s="1"/>
  <c r="D92" i="3"/>
  <c r="D94" i="3"/>
  <c r="D95" i="3" s="1"/>
  <c r="D82" i="3"/>
  <c r="D84" i="3"/>
  <c r="D85" i="3" s="1"/>
  <c r="D42" i="3"/>
  <c r="D44" i="3"/>
  <c r="D45" i="3" s="1"/>
  <c r="D32" i="3"/>
  <c r="D34" i="3"/>
  <c r="D35" i="3" s="1"/>
  <c r="C16" i="3"/>
  <c r="C17" i="3"/>
  <c r="D182" i="3"/>
  <c r="D184" i="3"/>
  <c r="D185" i="3" s="1"/>
  <c r="D172" i="3"/>
  <c r="D174" i="3"/>
  <c r="D175" i="3" s="1"/>
  <c r="D62" i="3"/>
  <c r="D64" i="3"/>
  <c r="D65" i="3" s="1"/>
  <c r="D52" i="3"/>
  <c r="D54" i="3"/>
  <c r="D55" i="3" s="1"/>
  <c r="D187" i="3"/>
  <c r="C157" i="3"/>
  <c r="D152" i="3"/>
  <c r="D154" i="3"/>
  <c r="D155" i="3" s="1"/>
  <c r="D72" i="3"/>
  <c r="D74" i="3"/>
  <c r="D75" i="3" s="1"/>
  <c r="D22" i="3"/>
  <c r="D24" i="3"/>
  <c r="D25" i="3" s="1"/>
  <c r="D10" i="3"/>
  <c r="D12" i="3"/>
  <c r="D13" i="3" s="1"/>
  <c r="D4" i="3"/>
  <c r="D6" i="3"/>
  <c r="D7" i="3" s="1"/>
  <c r="D16" i="3"/>
  <c r="D159" i="3"/>
  <c r="D160" i="3" s="1"/>
  <c r="D149" i="3"/>
  <c r="D150" i="3" s="1"/>
  <c r="Q48" i="4"/>
  <c r="L49" i="4"/>
  <c r="L50" i="4" s="1"/>
  <c r="Q49" i="4"/>
  <c r="Q80" i="4"/>
  <c r="Q81" i="4"/>
  <c r="Q82" i="4"/>
  <c r="Q83" i="4"/>
  <c r="Q84" i="4"/>
  <c r="C7" i="6"/>
  <c r="C58" i="4" s="1"/>
  <c r="D7" i="6"/>
  <c r="D58" i="4" s="1"/>
  <c r="F18" i="2"/>
  <c r="D393" i="3" l="1"/>
  <c r="C361" i="3"/>
  <c r="C385" i="3"/>
  <c r="C310" i="3"/>
  <c r="D326" i="3"/>
  <c r="C271" i="3"/>
  <c r="C291" i="3"/>
  <c r="C295" i="3"/>
  <c r="D341" i="3"/>
  <c r="C250" i="3"/>
  <c r="D351" i="3"/>
  <c r="C230" i="3"/>
  <c r="C275" i="3"/>
  <c r="D336" i="3"/>
  <c r="D373" i="3"/>
  <c r="C390" i="3"/>
  <c r="D101" i="3"/>
  <c r="C206" i="3"/>
  <c r="D306" i="3"/>
  <c r="C210" i="3"/>
  <c r="C346" i="3"/>
  <c r="D398" i="3"/>
  <c r="D223" i="3"/>
  <c r="C260" i="3"/>
  <c r="C300" i="3"/>
  <c r="D318" i="3"/>
  <c r="D378" i="3"/>
  <c r="C280" i="3"/>
  <c r="D61" i="3"/>
  <c r="D131" i="3"/>
  <c r="C35" i="3"/>
  <c r="D331" i="3"/>
  <c r="D328" i="3"/>
  <c r="C321" i="3"/>
  <c r="C320" i="3"/>
  <c r="C316" i="3"/>
  <c r="C315" i="3"/>
  <c r="D236" i="3"/>
  <c r="C245" i="3"/>
  <c r="C355" i="3"/>
  <c r="C395" i="3"/>
  <c r="D371" i="3"/>
  <c r="D368" i="3"/>
  <c r="D386" i="3"/>
  <c r="D383" i="3"/>
  <c r="C400" i="3"/>
  <c r="C401" i="3"/>
  <c r="C376" i="3"/>
  <c r="C375" i="3"/>
  <c r="C326" i="3"/>
  <c r="C325" i="3"/>
  <c r="C266" i="3"/>
  <c r="C340" i="3"/>
  <c r="C341" i="3"/>
  <c r="D316" i="3"/>
  <c r="D313" i="3"/>
  <c r="C406" i="3"/>
  <c r="C405" i="3"/>
  <c r="C350" i="3"/>
  <c r="C351" i="3"/>
  <c r="C305" i="3"/>
  <c r="D356" i="3"/>
  <c r="D353" i="3"/>
  <c r="C366" i="3"/>
  <c r="C365" i="3"/>
  <c r="C380" i="3"/>
  <c r="C381" i="3"/>
  <c r="C331" i="3"/>
  <c r="C330" i="3"/>
  <c r="D358" i="3"/>
  <c r="D361" i="3"/>
  <c r="D216" i="3"/>
  <c r="D301" i="3"/>
  <c r="D298" i="3"/>
  <c r="D296" i="3"/>
  <c r="D293" i="3"/>
  <c r="D291" i="3"/>
  <c r="D288" i="3"/>
  <c r="D286" i="3"/>
  <c r="D283" i="3"/>
  <c r="D281" i="3"/>
  <c r="D278" i="3"/>
  <c r="D276" i="3"/>
  <c r="D273" i="3"/>
  <c r="D271" i="3"/>
  <c r="D268" i="3"/>
  <c r="D266" i="3"/>
  <c r="D263" i="3"/>
  <c r="D261" i="3"/>
  <c r="D258" i="3"/>
  <c r="D256" i="3"/>
  <c r="D253" i="3"/>
  <c r="D251" i="3"/>
  <c r="D248" i="3"/>
  <c r="D246" i="3"/>
  <c r="D243" i="3"/>
  <c r="D241" i="3"/>
  <c r="D238" i="3"/>
  <c r="C235" i="3"/>
  <c r="C236" i="3"/>
  <c r="D231" i="3"/>
  <c r="D228" i="3"/>
  <c r="C225" i="3"/>
  <c r="D221" i="3"/>
  <c r="D218" i="3"/>
  <c r="D211" i="3"/>
  <c r="D208" i="3"/>
  <c r="D203" i="3"/>
  <c r="C150" i="3"/>
  <c r="C40" i="3"/>
  <c r="C90" i="3"/>
  <c r="D138" i="3"/>
  <c r="D198" i="3"/>
  <c r="D48" i="3"/>
  <c r="C196" i="3"/>
  <c r="D181" i="3"/>
  <c r="D111" i="3"/>
  <c r="D88" i="3"/>
  <c r="D118" i="3"/>
  <c r="D168" i="3"/>
  <c r="D68" i="3"/>
  <c r="C181" i="3"/>
  <c r="D38" i="3"/>
  <c r="D148" i="3"/>
  <c r="D28" i="3"/>
  <c r="C8" i="3"/>
  <c r="D158" i="3"/>
  <c r="D196" i="3"/>
  <c r="C13" i="3"/>
  <c r="C165" i="3"/>
  <c r="C55" i="3"/>
  <c r="C71" i="3"/>
  <c r="C201" i="3"/>
  <c r="C191" i="3"/>
  <c r="D78" i="3"/>
  <c r="C155" i="3"/>
  <c r="C26" i="3"/>
  <c r="C25" i="3"/>
  <c r="C60" i="3"/>
  <c r="C61" i="3"/>
  <c r="C106" i="3"/>
  <c r="C105" i="3"/>
  <c r="C136" i="3"/>
  <c r="C135" i="3"/>
  <c r="C186" i="3"/>
  <c r="C185" i="3"/>
  <c r="C110" i="3"/>
  <c r="C111" i="3"/>
  <c r="C170" i="3"/>
  <c r="C171" i="3"/>
  <c r="C96" i="3"/>
  <c r="C95" i="3"/>
  <c r="C120" i="3"/>
  <c r="C121" i="3"/>
  <c r="C76" i="3"/>
  <c r="C75" i="3"/>
  <c r="C126" i="3"/>
  <c r="C125" i="3"/>
  <c r="C176" i="3"/>
  <c r="C175" i="3"/>
  <c r="C66" i="3"/>
  <c r="C65" i="3"/>
  <c r="C130" i="3"/>
  <c r="C131" i="3"/>
  <c r="C46" i="3"/>
  <c r="C45" i="3"/>
  <c r="C50" i="3"/>
  <c r="C51" i="3"/>
  <c r="C86" i="3"/>
  <c r="C85" i="3"/>
  <c r="C116" i="3"/>
  <c r="C115" i="3"/>
  <c r="C146" i="3"/>
  <c r="C145" i="3"/>
  <c r="C100" i="3"/>
  <c r="C101" i="3"/>
  <c r="C140" i="3"/>
  <c r="C141" i="3"/>
  <c r="D23" i="3"/>
  <c r="D26" i="3"/>
  <c r="D153" i="3"/>
  <c r="D156" i="3"/>
  <c r="D188" i="3"/>
  <c r="D191" i="3"/>
  <c r="D53" i="3"/>
  <c r="D56" i="3"/>
  <c r="D173" i="3"/>
  <c r="D176" i="3"/>
  <c r="C19" i="3"/>
  <c r="C20" i="3"/>
  <c r="D33" i="3"/>
  <c r="D36" i="3"/>
  <c r="D93" i="3"/>
  <c r="D96" i="3"/>
  <c r="D113" i="3"/>
  <c r="D116" i="3"/>
  <c r="D133" i="3"/>
  <c r="D136" i="3"/>
  <c r="D163" i="3"/>
  <c r="D166" i="3"/>
  <c r="D73" i="3"/>
  <c r="D76" i="3"/>
  <c r="D63" i="3"/>
  <c r="D66" i="3"/>
  <c r="D183" i="3"/>
  <c r="D186" i="3"/>
  <c r="D43" i="3"/>
  <c r="D46" i="3"/>
  <c r="D83" i="3"/>
  <c r="D86" i="3"/>
  <c r="D103" i="3"/>
  <c r="D106" i="3"/>
  <c r="D123" i="3"/>
  <c r="D126" i="3"/>
  <c r="D143" i="3"/>
  <c r="D146" i="3"/>
  <c r="C30" i="3"/>
  <c r="C31" i="3"/>
  <c r="D5" i="3"/>
  <c r="D8" i="3"/>
  <c r="C160" i="3"/>
  <c r="C161" i="3"/>
  <c r="D20" i="3"/>
  <c r="D17" i="3"/>
  <c r="D11" i="3"/>
  <c r="D14" i="3"/>
  <c r="C80" i="3"/>
  <c r="C81" i="3"/>
  <c r="H7" i="6"/>
  <c r="Q50" i="4"/>
  <c r="L51" i="4"/>
  <c r="Q51" i="4" l="1"/>
  <c r="L52" i="4"/>
  <c r="Q52" i="4" l="1"/>
  <c r="L53" i="4"/>
  <c r="L54" i="4" l="1"/>
  <c r="Q53" i="4"/>
  <c r="Q54" i="4" l="1"/>
  <c r="L55" i="4"/>
  <c r="Q55" i="4" l="1"/>
  <c r="L56" i="4"/>
  <c r="Q56" i="4" l="1"/>
  <c r="L57" i="4"/>
  <c r="Q57" i="4" l="1"/>
  <c r="L58" i="4"/>
  <c r="Q58" i="4" l="1"/>
  <c r="L59" i="4"/>
  <c r="Q59" i="4" l="1"/>
  <c r="L60" i="4"/>
  <c r="Q60" i="4" l="1"/>
  <c r="L61" i="4"/>
  <c r="Q61" i="4" l="1"/>
  <c r="L62" i="4"/>
  <c r="Q62" i="4" l="1"/>
  <c r="L63" i="4"/>
  <c r="Q63" i="4" l="1"/>
  <c r="L64" i="4"/>
  <c r="Q64" i="4" l="1"/>
  <c r="L65" i="4"/>
  <c r="Q65" i="4" l="1"/>
  <c r="L66" i="4"/>
  <c r="Q66" i="4" l="1"/>
  <c r="L67" i="4"/>
  <c r="Q67" i="4" l="1"/>
  <c r="L68" i="4"/>
  <c r="Q68" i="4" l="1"/>
  <c r="L69" i="4"/>
  <c r="Q69" i="4" l="1"/>
  <c r="L70" i="4"/>
  <c r="Q70" i="4" l="1"/>
  <c r="L71" i="4"/>
  <c r="Q71" i="4" l="1"/>
  <c r="L72" i="4"/>
  <c r="Q72" i="4" l="1"/>
  <c r="L73" i="4"/>
  <c r="Q73" i="4" l="1"/>
  <c r="L74" i="4"/>
  <c r="Q74" i="4" l="1"/>
  <c r="L75" i="4"/>
  <c r="Q75" i="4" l="1"/>
  <c r="L76" i="4"/>
  <c r="Q76" i="4" l="1"/>
  <c r="L77" i="4"/>
  <c r="Q77" i="4" l="1"/>
  <c r="L78" i="4"/>
  <c r="Q78" i="4" l="1"/>
  <c r="L79" i="4"/>
  <c r="Q79" i="4" l="1"/>
  <c r="S66" i="8"/>
  <c r="Q66" i="8" s="1"/>
  <c r="S65" i="8"/>
  <c r="Q65" i="8" s="1"/>
  <c r="S61" i="8"/>
  <c r="Q61" i="8" s="1"/>
  <c r="S62" i="8"/>
  <c r="Q62" i="8" s="1"/>
  <c r="Q67" i="8" l="1"/>
  <c r="D22" i="4"/>
  <c r="U27" i="8" s="1"/>
  <c r="S31" i="8"/>
  <c r="X31" i="8"/>
  <c r="P32" i="8"/>
  <c r="P33" i="8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P44" i="8" s="1"/>
  <c r="P45" i="8" s="1"/>
  <c r="P46" i="8" s="1"/>
  <c r="P47" i="8" s="1"/>
  <c r="P48" i="8" s="1"/>
  <c r="P49" i="8" s="1"/>
  <c r="P50" i="8" s="1"/>
  <c r="P51" i="8" s="1"/>
  <c r="P52" i="8" s="1"/>
  <c r="P53" i="8" s="1"/>
  <c r="P54" i="8" s="1"/>
  <c r="P55" i="8" s="1"/>
  <c r="P56" i="8" s="1"/>
  <c r="Y56" i="8"/>
  <c r="W31" i="8" l="1"/>
  <c r="Y31" i="8" s="1"/>
  <c r="V35" i="8"/>
  <c r="V39" i="8"/>
  <c r="V43" i="8"/>
  <c r="V37" i="8"/>
  <c r="X37" i="8" s="1"/>
  <c r="V53" i="8"/>
  <c r="X53" i="8" s="1"/>
  <c r="V56" i="8"/>
  <c r="X56" i="8" s="1"/>
  <c r="V32" i="8"/>
  <c r="V40" i="8"/>
  <c r="V49" i="8"/>
  <c r="X49" i="8" s="1"/>
  <c r="V52" i="8"/>
  <c r="V33" i="8"/>
  <c r="X33" i="8" s="1"/>
  <c r="V41" i="8"/>
  <c r="X41" i="8" s="1"/>
  <c r="V51" i="8"/>
  <c r="V36" i="8"/>
  <c r="V44" i="8"/>
  <c r="V47" i="8"/>
  <c r="V55" i="8"/>
  <c r="V45" i="8"/>
  <c r="X45" i="8" s="1"/>
  <c r="V48" i="8"/>
  <c r="V54" i="8"/>
  <c r="V50" i="8"/>
  <c r="V46" i="8"/>
  <c r="V42" i="8"/>
  <c r="V38" i="8"/>
  <c r="V34" i="8"/>
  <c r="C10" i="2"/>
  <c r="C11" i="2" s="1"/>
  <c r="W49" i="8" l="1"/>
  <c r="Y49" i="8" s="1"/>
  <c r="W33" i="8"/>
  <c r="Y33" i="8" s="1"/>
  <c r="W41" i="8"/>
  <c r="Y41" i="8" s="1"/>
  <c r="W53" i="8"/>
  <c r="Y53" i="8" s="1"/>
  <c r="W34" i="8"/>
  <c r="Y34" i="8" s="1"/>
  <c r="X34" i="8"/>
  <c r="W50" i="8"/>
  <c r="Y50" i="8" s="1"/>
  <c r="X50" i="8"/>
  <c r="W47" i="8"/>
  <c r="Y47" i="8" s="1"/>
  <c r="X47" i="8"/>
  <c r="X36" i="8"/>
  <c r="W36" i="8"/>
  <c r="Y36" i="8" s="1"/>
  <c r="X52" i="8"/>
  <c r="W52" i="8"/>
  <c r="Y52" i="8" s="1"/>
  <c r="W38" i="8"/>
  <c r="Y38" i="8" s="1"/>
  <c r="X38" i="8"/>
  <c r="W46" i="8"/>
  <c r="Y46" i="8" s="1"/>
  <c r="X46" i="8"/>
  <c r="X54" i="8"/>
  <c r="W54" i="8"/>
  <c r="Y54" i="8" s="1"/>
  <c r="X55" i="8"/>
  <c r="W55" i="8"/>
  <c r="Y55" i="8" s="1"/>
  <c r="X44" i="8"/>
  <c r="W44" i="8"/>
  <c r="Y44" i="8" s="1"/>
  <c r="X40" i="8"/>
  <c r="W40" i="8"/>
  <c r="Y40" i="8" s="1"/>
  <c r="X43" i="8"/>
  <c r="W43" i="8"/>
  <c r="Y43" i="8" s="1"/>
  <c r="X35" i="8"/>
  <c r="W35" i="8"/>
  <c r="Y35" i="8" s="1"/>
  <c r="X48" i="8"/>
  <c r="W48" i="8"/>
  <c r="Y48" i="8" s="1"/>
  <c r="X51" i="8"/>
  <c r="W51" i="8"/>
  <c r="Y51" i="8" s="1"/>
  <c r="X32" i="8"/>
  <c r="W32" i="8"/>
  <c r="Y32" i="8" s="1"/>
  <c r="W42" i="8"/>
  <c r="Y42" i="8" s="1"/>
  <c r="X42" i="8"/>
  <c r="X39" i="8"/>
  <c r="W39" i="8"/>
  <c r="Y39" i="8" s="1"/>
  <c r="W37" i="8"/>
  <c r="Y37" i="8" s="1"/>
  <c r="W45" i="8"/>
  <c r="Y45" i="8" s="1"/>
  <c r="B39" i="2"/>
  <c r="B7" i="6" s="1"/>
  <c r="B58" i="4" s="1"/>
  <c r="B86" i="6"/>
  <c r="B137" i="4" s="1"/>
  <c r="B85" i="6"/>
  <c r="B136" i="4" s="1"/>
  <c r="B84" i="6"/>
  <c r="B135" i="4" s="1"/>
  <c r="B83" i="6"/>
  <c r="B134" i="4" s="1"/>
  <c r="B82" i="6"/>
  <c r="B133" i="4" s="1"/>
  <c r="B81" i="6"/>
  <c r="B132" i="4" s="1"/>
  <c r="B80" i="6"/>
  <c r="B131" i="4" s="1"/>
  <c r="B79" i="6"/>
  <c r="B130" i="4" s="1"/>
  <c r="B78" i="6"/>
  <c r="B129" i="4" s="1"/>
  <c r="B77" i="6"/>
  <c r="B128" i="4" s="1"/>
  <c r="B76" i="6"/>
  <c r="B127" i="4" s="1"/>
  <c r="B75" i="6"/>
  <c r="B126" i="4" s="1"/>
  <c r="B74" i="6"/>
  <c r="B125" i="4" s="1"/>
  <c r="B73" i="6"/>
  <c r="B124" i="4" s="1"/>
  <c r="B72" i="6"/>
  <c r="B123" i="4" s="1"/>
  <c r="B71" i="6"/>
  <c r="B122" i="4" s="1"/>
  <c r="B70" i="6"/>
  <c r="B121" i="4" s="1"/>
  <c r="B69" i="6"/>
  <c r="B120" i="4" s="1"/>
  <c r="B68" i="6"/>
  <c r="B119" i="4" s="1"/>
  <c r="B67" i="6"/>
  <c r="B118" i="4" s="1"/>
  <c r="B66" i="6"/>
  <c r="B117" i="4" s="1"/>
  <c r="B65" i="6"/>
  <c r="B116" i="4" s="1"/>
  <c r="B64" i="6"/>
  <c r="B115" i="4" s="1"/>
  <c r="B63" i="6"/>
  <c r="B114" i="4" s="1"/>
  <c r="B62" i="6"/>
  <c r="B113" i="4" s="1"/>
  <c r="B61" i="6"/>
  <c r="B112" i="4" s="1"/>
  <c r="B60" i="6"/>
  <c r="B111" i="4" s="1"/>
  <c r="B59" i="6"/>
  <c r="B110" i="4" s="1"/>
  <c r="B58" i="6"/>
  <c r="B109" i="4" s="1"/>
  <c r="B57" i="6"/>
  <c r="B108" i="4" s="1"/>
  <c r="B56" i="6"/>
  <c r="B107" i="4" s="1"/>
  <c r="B55" i="6"/>
  <c r="B106" i="4" s="1"/>
  <c r="B54" i="6"/>
  <c r="B105" i="4" s="1"/>
  <c r="B53" i="6"/>
  <c r="B104" i="4" s="1"/>
  <c r="B52" i="6"/>
  <c r="B103" i="4" s="1"/>
  <c r="B51" i="6"/>
  <c r="B102" i="4" s="1"/>
  <c r="B50" i="6"/>
  <c r="B101" i="4" s="1"/>
  <c r="B49" i="6"/>
  <c r="B100" i="4" s="1"/>
  <c r="B48" i="6"/>
  <c r="B99" i="4" s="1"/>
  <c r="B47" i="6"/>
  <c r="B98" i="4" s="1"/>
  <c r="B46" i="6"/>
  <c r="B97" i="4" s="1"/>
  <c r="B45" i="6"/>
  <c r="B96" i="4" s="1"/>
  <c r="B44" i="6"/>
  <c r="B95" i="4" s="1"/>
  <c r="B43" i="6"/>
  <c r="B94" i="4" s="1"/>
  <c r="B42" i="6"/>
  <c r="B93" i="4" s="1"/>
  <c r="B41" i="6"/>
  <c r="B92" i="4" s="1"/>
  <c r="B40" i="6"/>
  <c r="B91" i="4" s="1"/>
  <c r="B39" i="6"/>
  <c r="B90" i="4" s="1"/>
  <c r="B38" i="6"/>
  <c r="B89" i="4" s="1"/>
  <c r="B37" i="6"/>
  <c r="B88" i="4" s="1"/>
  <c r="B36" i="6"/>
  <c r="B87" i="4" s="1"/>
  <c r="B35" i="6"/>
  <c r="B86" i="4" s="1"/>
  <c r="B34" i="6"/>
  <c r="B85" i="4" s="1"/>
  <c r="AL86" i="6"/>
  <c r="AK86" i="6"/>
  <c r="L86" i="6"/>
  <c r="K86" i="6"/>
  <c r="D86" i="6"/>
  <c r="D137" i="4" s="1"/>
  <c r="C86" i="6"/>
  <c r="C137" i="4" s="1"/>
  <c r="AL85" i="6"/>
  <c r="AK85" i="6"/>
  <c r="L85" i="6"/>
  <c r="K85" i="6"/>
  <c r="H85" i="6"/>
  <c r="D85" i="6"/>
  <c r="C85" i="6"/>
  <c r="C136" i="4" s="1"/>
  <c r="AL84" i="6"/>
  <c r="AK84" i="6"/>
  <c r="L84" i="6"/>
  <c r="K84" i="6"/>
  <c r="D84" i="6"/>
  <c r="D135" i="4" s="1"/>
  <c r="C84" i="6"/>
  <c r="C135" i="4" s="1"/>
  <c r="AL83" i="6"/>
  <c r="AK83" i="6"/>
  <c r="L83" i="6"/>
  <c r="K83" i="6"/>
  <c r="D83" i="6"/>
  <c r="C83" i="6"/>
  <c r="C134" i="4" s="1"/>
  <c r="AL82" i="6"/>
  <c r="AK82" i="6"/>
  <c r="L82" i="6"/>
  <c r="K82" i="6"/>
  <c r="D82" i="6"/>
  <c r="D133" i="4" s="1"/>
  <c r="C82" i="6"/>
  <c r="C133" i="4" s="1"/>
  <c r="AL81" i="6"/>
  <c r="AK81" i="6"/>
  <c r="L81" i="6"/>
  <c r="K81" i="6"/>
  <c r="D81" i="6"/>
  <c r="D132" i="4" s="1"/>
  <c r="C81" i="6"/>
  <c r="C132" i="4" s="1"/>
  <c r="AL80" i="6"/>
  <c r="AK80" i="6"/>
  <c r="L80" i="6"/>
  <c r="K80" i="6"/>
  <c r="D80" i="6"/>
  <c r="D131" i="4" s="1"/>
  <c r="C80" i="6"/>
  <c r="C131" i="4" s="1"/>
  <c r="AL79" i="6"/>
  <c r="AK79" i="6"/>
  <c r="L79" i="6"/>
  <c r="K79" i="6"/>
  <c r="D79" i="6"/>
  <c r="C79" i="6"/>
  <c r="C130" i="4" s="1"/>
  <c r="AL78" i="6"/>
  <c r="AK78" i="6"/>
  <c r="L78" i="6"/>
  <c r="K78" i="6"/>
  <c r="D78" i="6"/>
  <c r="D129" i="4" s="1"/>
  <c r="C78" i="6"/>
  <c r="C129" i="4" s="1"/>
  <c r="AL77" i="6"/>
  <c r="AK77" i="6"/>
  <c r="L77" i="6"/>
  <c r="K77" i="6"/>
  <c r="D77" i="6"/>
  <c r="D128" i="4" s="1"/>
  <c r="C77" i="6"/>
  <c r="C128" i="4" s="1"/>
  <c r="AL76" i="6"/>
  <c r="AK76" i="6"/>
  <c r="L76" i="6"/>
  <c r="K76" i="6"/>
  <c r="D76" i="6"/>
  <c r="D127" i="4" s="1"/>
  <c r="C76" i="6"/>
  <c r="C127" i="4" s="1"/>
  <c r="AL75" i="6"/>
  <c r="AK75" i="6"/>
  <c r="L75" i="6"/>
  <c r="K75" i="6"/>
  <c r="D75" i="6"/>
  <c r="C75" i="6"/>
  <c r="C126" i="4" s="1"/>
  <c r="AL74" i="6"/>
  <c r="AK74" i="6"/>
  <c r="L74" i="6"/>
  <c r="K74" i="6"/>
  <c r="D74" i="6"/>
  <c r="D125" i="4" s="1"/>
  <c r="C74" i="6"/>
  <c r="C125" i="4" s="1"/>
  <c r="AL73" i="6"/>
  <c r="AK73" i="6"/>
  <c r="L73" i="6"/>
  <c r="K73" i="6"/>
  <c r="D73" i="6"/>
  <c r="D124" i="4" s="1"/>
  <c r="C73" i="6"/>
  <c r="C124" i="4" s="1"/>
  <c r="AL72" i="6"/>
  <c r="AK72" i="6"/>
  <c r="L72" i="6"/>
  <c r="K72" i="6"/>
  <c r="D72" i="6"/>
  <c r="D123" i="4" s="1"/>
  <c r="C72" i="6"/>
  <c r="C123" i="4" s="1"/>
  <c r="AL71" i="6"/>
  <c r="AK71" i="6"/>
  <c r="L71" i="6"/>
  <c r="K71" i="6"/>
  <c r="D71" i="6"/>
  <c r="C71" i="6"/>
  <c r="C122" i="4" s="1"/>
  <c r="AL70" i="6"/>
  <c r="AK70" i="6"/>
  <c r="L70" i="6"/>
  <c r="K70" i="6"/>
  <c r="D70" i="6"/>
  <c r="D121" i="4" s="1"/>
  <c r="C70" i="6"/>
  <c r="AL69" i="6"/>
  <c r="AK69" i="6"/>
  <c r="L69" i="6"/>
  <c r="K69" i="6"/>
  <c r="D69" i="6"/>
  <c r="D120" i="4" s="1"/>
  <c r="C69" i="6"/>
  <c r="C120" i="4" s="1"/>
  <c r="AL68" i="6"/>
  <c r="AK68" i="6"/>
  <c r="L68" i="6"/>
  <c r="K68" i="6"/>
  <c r="D68" i="6"/>
  <c r="D119" i="4" s="1"/>
  <c r="C68" i="6"/>
  <c r="C119" i="4" s="1"/>
  <c r="AL67" i="6"/>
  <c r="AK67" i="6"/>
  <c r="L67" i="6"/>
  <c r="K67" i="6"/>
  <c r="D67" i="6"/>
  <c r="D118" i="4" s="1"/>
  <c r="C67" i="6"/>
  <c r="C118" i="4" s="1"/>
  <c r="AL66" i="6"/>
  <c r="AK66" i="6"/>
  <c r="L66" i="6"/>
  <c r="K66" i="6"/>
  <c r="D66" i="6"/>
  <c r="D117" i="4" s="1"/>
  <c r="C66" i="6"/>
  <c r="C117" i="4" s="1"/>
  <c r="AL65" i="6"/>
  <c r="AK65" i="6"/>
  <c r="L65" i="6"/>
  <c r="K65" i="6"/>
  <c r="D65" i="6"/>
  <c r="D116" i="4" s="1"/>
  <c r="C65" i="6"/>
  <c r="C116" i="4" s="1"/>
  <c r="AL64" i="6"/>
  <c r="AK64" i="6"/>
  <c r="L64" i="6"/>
  <c r="K64" i="6"/>
  <c r="D64" i="6"/>
  <c r="D115" i="4" s="1"/>
  <c r="C64" i="6"/>
  <c r="C115" i="4" s="1"/>
  <c r="AL63" i="6"/>
  <c r="AK63" i="6"/>
  <c r="L63" i="6"/>
  <c r="K63" i="6"/>
  <c r="D63" i="6"/>
  <c r="C63" i="6"/>
  <c r="C114" i="4" s="1"/>
  <c r="AL62" i="6"/>
  <c r="AK62" i="6"/>
  <c r="L62" i="6"/>
  <c r="K62" i="6"/>
  <c r="D62" i="6"/>
  <c r="D113" i="4" s="1"/>
  <c r="C62" i="6"/>
  <c r="C113" i="4" s="1"/>
  <c r="AL61" i="6"/>
  <c r="AK61" i="6"/>
  <c r="L61" i="6"/>
  <c r="K61" i="6"/>
  <c r="D61" i="6"/>
  <c r="D112" i="4" s="1"/>
  <c r="C61" i="6"/>
  <c r="C112" i="4" s="1"/>
  <c r="AL60" i="6"/>
  <c r="AK60" i="6"/>
  <c r="L60" i="6"/>
  <c r="K60" i="6"/>
  <c r="D60" i="6"/>
  <c r="D111" i="4" s="1"/>
  <c r="C60" i="6"/>
  <c r="C111" i="4" s="1"/>
  <c r="AL59" i="6"/>
  <c r="AK59" i="6"/>
  <c r="L59" i="6"/>
  <c r="K59" i="6"/>
  <c r="D59" i="6"/>
  <c r="D110" i="4" s="1"/>
  <c r="C59" i="6"/>
  <c r="E59" i="6" s="1"/>
  <c r="F59" i="6" s="1"/>
  <c r="AL58" i="6"/>
  <c r="AK58" i="6"/>
  <c r="L58" i="6"/>
  <c r="K58" i="6"/>
  <c r="D58" i="6"/>
  <c r="D109" i="4" s="1"/>
  <c r="C58" i="6"/>
  <c r="G58" i="6" s="1"/>
  <c r="AL57" i="6"/>
  <c r="AK57" i="6"/>
  <c r="L57" i="6"/>
  <c r="K57" i="6"/>
  <c r="D57" i="6"/>
  <c r="D108" i="4" s="1"/>
  <c r="C57" i="6"/>
  <c r="C108" i="4" s="1"/>
  <c r="AL56" i="6"/>
  <c r="AK56" i="6"/>
  <c r="L56" i="6"/>
  <c r="K56" i="6"/>
  <c r="D56" i="6"/>
  <c r="D107" i="4" s="1"/>
  <c r="C56" i="6"/>
  <c r="AL55" i="6"/>
  <c r="AK55" i="6"/>
  <c r="L55" i="6"/>
  <c r="K55" i="6"/>
  <c r="D55" i="6"/>
  <c r="D106" i="4" s="1"/>
  <c r="C55" i="6"/>
  <c r="C106" i="4" s="1"/>
  <c r="AL54" i="6"/>
  <c r="AK54" i="6"/>
  <c r="L54" i="6"/>
  <c r="K54" i="6"/>
  <c r="D54" i="6"/>
  <c r="D105" i="4" s="1"/>
  <c r="C54" i="6"/>
  <c r="G54" i="6" s="1"/>
  <c r="AL53" i="6"/>
  <c r="AK53" i="6"/>
  <c r="L53" i="6"/>
  <c r="K53" i="6"/>
  <c r="D53" i="6"/>
  <c r="D104" i="4" s="1"/>
  <c r="C53" i="6"/>
  <c r="C104" i="4" s="1"/>
  <c r="AL52" i="6"/>
  <c r="AK52" i="6"/>
  <c r="L52" i="6"/>
  <c r="K52" i="6"/>
  <c r="D52" i="6"/>
  <c r="D103" i="4" s="1"/>
  <c r="C52" i="6"/>
  <c r="AL51" i="6"/>
  <c r="AK51" i="6"/>
  <c r="L51" i="6"/>
  <c r="K51" i="6"/>
  <c r="D51" i="6"/>
  <c r="D102" i="4" s="1"/>
  <c r="C51" i="6"/>
  <c r="C102" i="4" s="1"/>
  <c r="AL50" i="6"/>
  <c r="AK50" i="6"/>
  <c r="L50" i="6"/>
  <c r="K50" i="6"/>
  <c r="D50" i="6"/>
  <c r="D101" i="4" s="1"/>
  <c r="C50" i="6"/>
  <c r="AL49" i="6"/>
  <c r="AK49" i="6"/>
  <c r="L49" i="6"/>
  <c r="K49" i="6"/>
  <c r="D49" i="6"/>
  <c r="D100" i="4" s="1"/>
  <c r="C49" i="6"/>
  <c r="C100" i="4" s="1"/>
  <c r="AL48" i="6"/>
  <c r="AK48" i="6"/>
  <c r="L48" i="6"/>
  <c r="K48" i="6"/>
  <c r="D48" i="6"/>
  <c r="D99" i="4" s="1"/>
  <c r="C48" i="6"/>
  <c r="AL47" i="6"/>
  <c r="AK47" i="6"/>
  <c r="L47" i="6"/>
  <c r="K47" i="6"/>
  <c r="D47" i="6"/>
  <c r="D98" i="4" s="1"/>
  <c r="C47" i="6"/>
  <c r="C98" i="4" s="1"/>
  <c r="AL46" i="6"/>
  <c r="AK46" i="6"/>
  <c r="L46" i="6"/>
  <c r="K46" i="6"/>
  <c r="D46" i="6"/>
  <c r="D97" i="4" s="1"/>
  <c r="C46" i="6"/>
  <c r="AL45" i="6"/>
  <c r="AK45" i="6"/>
  <c r="L45" i="6"/>
  <c r="K45" i="6"/>
  <c r="D45" i="6"/>
  <c r="D96" i="4" s="1"/>
  <c r="C45" i="6"/>
  <c r="C96" i="4" s="1"/>
  <c r="AL44" i="6"/>
  <c r="AK44" i="6"/>
  <c r="L44" i="6"/>
  <c r="K44" i="6"/>
  <c r="D44" i="6"/>
  <c r="D95" i="4" s="1"/>
  <c r="C44" i="6"/>
  <c r="AL43" i="6"/>
  <c r="AK43" i="6"/>
  <c r="L43" i="6"/>
  <c r="K43" i="6"/>
  <c r="D43" i="6"/>
  <c r="D94" i="4" s="1"/>
  <c r="C43" i="6"/>
  <c r="C94" i="4" s="1"/>
  <c r="AL42" i="6"/>
  <c r="AK42" i="6"/>
  <c r="L42" i="6"/>
  <c r="K42" i="6"/>
  <c r="D42" i="6"/>
  <c r="D93" i="4" s="1"/>
  <c r="C42" i="6"/>
  <c r="AL41" i="6"/>
  <c r="AK41" i="6"/>
  <c r="L41" i="6"/>
  <c r="K41" i="6"/>
  <c r="D41" i="6"/>
  <c r="D92" i="4" s="1"/>
  <c r="C41" i="6"/>
  <c r="C92" i="4" s="1"/>
  <c r="AL40" i="6"/>
  <c r="AK40" i="6"/>
  <c r="L40" i="6"/>
  <c r="K40" i="6"/>
  <c r="D40" i="6"/>
  <c r="D91" i="4" s="1"/>
  <c r="C40" i="6"/>
  <c r="AL39" i="6"/>
  <c r="AK39" i="6"/>
  <c r="L39" i="6"/>
  <c r="K39" i="6"/>
  <c r="D39" i="6"/>
  <c r="D90" i="4" s="1"/>
  <c r="C39" i="6"/>
  <c r="C90" i="4" s="1"/>
  <c r="AL38" i="6"/>
  <c r="AK38" i="6"/>
  <c r="L38" i="6"/>
  <c r="K38" i="6"/>
  <c r="D38" i="6"/>
  <c r="D89" i="4" s="1"/>
  <c r="C38" i="6"/>
  <c r="G38" i="6" s="1"/>
  <c r="AL37" i="6"/>
  <c r="AK37" i="6"/>
  <c r="L37" i="6"/>
  <c r="K37" i="6"/>
  <c r="D37" i="6"/>
  <c r="D88" i="4" s="1"/>
  <c r="C37" i="6"/>
  <c r="C88" i="4" s="1"/>
  <c r="AL36" i="6"/>
  <c r="AK36" i="6"/>
  <c r="L36" i="6"/>
  <c r="K36" i="6"/>
  <c r="D36" i="6"/>
  <c r="D87" i="4" s="1"/>
  <c r="C36" i="6"/>
  <c r="AL35" i="6"/>
  <c r="AK35" i="6"/>
  <c r="L35" i="6"/>
  <c r="K35" i="6"/>
  <c r="D35" i="6"/>
  <c r="D86" i="4" s="1"/>
  <c r="C35" i="6"/>
  <c r="C86" i="4" s="1"/>
  <c r="AL34" i="6"/>
  <c r="AK34" i="6"/>
  <c r="L34" i="6"/>
  <c r="K34" i="6"/>
  <c r="D34" i="6"/>
  <c r="D85" i="4" s="1"/>
  <c r="C34" i="6"/>
  <c r="L33" i="6"/>
  <c r="K33" i="6"/>
  <c r="D33" i="6"/>
  <c r="D84" i="4" s="1"/>
  <c r="C33" i="6"/>
  <c r="C84" i="4" s="1"/>
  <c r="L32" i="6"/>
  <c r="K32" i="6"/>
  <c r="D32" i="6"/>
  <c r="D83" i="4" s="1"/>
  <c r="C32" i="6"/>
  <c r="C83" i="4" s="1"/>
  <c r="L31" i="6"/>
  <c r="K31" i="6"/>
  <c r="D31" i="6"/>
  <c r="C31" i="6"/>
  <c r="C82" i="4" s="1"/>
  <c r="L30" i="6"/>
  <c r="K30" i="6"/>
  <c r="D30" i="6"/>
  <c r="D81" i="4" s="1"/>
  <c r="C30" i="6"/>
  <c r="C81" i="4" s="1"/>
  <c r="L29" i="6"/>
  <c r="K29" i="6"/>
  <c r="D29" i="6"/>
  <c r="D80" i="4" s="1"/>
  <c r="C29" i="6"/>
  <c r="C80" i="4" s="1"/>
  <c r="L28" i="6"/>
  <c r="K28" i="6"/>
  <c r="D28" i="6"/>
  <c r="D79" i="4" s="1"/>
  <c r="C28" i="6"/>
  <c r="C79" i="4" s="1"/>
  <c r="L27" i="6"/>
  <c r="K27" i="6"/>
  <c r="D27" i="6"/>
  <c r="D78" i="4" s="1"/>
  <c r="C27" i="6"/>
  <c r="C78" i="4" s="1"/>
  <c r="L26" i="6"/>
  <c r="K26" i="6"/>
  <c r="D26" i="6"/>
  <c r="D77" i="4" s="1"/>
  <c r="C26" i="6"/>
  <c r="C77" i="4" s="1"/>
  <c r="L25" i="6"/>
  <c r="K25" i="6"/>
  <c r="D25" i="6"/>
  <c r="D76" i="4" s="1"/>
  <c r="C25" i="6"/>
  <c r="C76" i="4" s="1"/>
  <c r="L24" i="6"/>
  <c r="K24" i="6"/>
  <c r="D24" i="6"/>
  <c r="D75" i="4" s="1"/>
  <c r="C24" i="6"/>
  <c r="C75" i="4" s="1"/>
  <c r="L23" i="6"/>
  <c r="K23" i="6"/>
  <c r="D23" i="6"/>
  <c r="D74" i="4" s="1"/>
  <c r="C23" i="6"/>
  <c r="C74" i="4" s="1"/>
  <c r="L22" i="6"/>
  <c r="K22" i="6"/>
  <c r="D22" i="6"/>
  <c r="D73" i="4" s="1"/>
  <c r="C22" i="6"/>
  <c r="C73" i="4" s="1"/>
  <c r="L21" i="6"/>
  <c r="K21" i="6"/>
  <c r="D21" i="6"/>
  <c r="D72" i="4" s="1"/>
  <c r="C21" i="6"/>
  <c r="C72" i="4" s="1"/>
  <c r="L20" i="6"/>
  <c r="K20" i="6"/>
  <c r="D20" i="6"/>
  <c r="D71" i="4" s="1"/>
  <c r="C20" i="6"/>
  <c r="C71" i="4" s="1"/>
  <c r="L19" i="6"/>
  <c r="K19" i="6"/>
  <c r="D19" i="6"/>
  <c r="D70" i="4" s="1"/>
  <c r="C19" i="6"/>
  <c r="C70" i="4" s="1"/>
  <c r="L18" i="6"/>
  <c r="K18" i="6"/>
  <c r="D18" i="6"/>
  <c r="D69" i="4" s="1"/>
  <c r="C18" i="6"/>
  <c r="C69" i="4" s="1"/>
  <c r="L17" i="6"/>
  <c r="K17" i="6"/>
  <c r="D17" i="6"/>
  <c r="D68" i="4" s="1"/>
  <c r="C17" i="6"/>
  <c r="C68" i="4" s="1"/>
  <c r="L16" i="6"/>
  <c r="K16" i="6"/>
  <c r="D16" i="6"/>
  <c r="D67" i="4" s="1"/>
  <c r="C16" i="6"/>
  <c r="C67" i="4" s="1"/>
  <c r="L15" i="6"/>
  <c r="K15" i="6"/>
  <c r="D15" i="6"/>
  <c r="D66" i="4" s="1"/>
  <c r="C15" i="6"/>
  <c r="C66" i="4" s="1"/>
  <c r="L14" i="6"/>
  <c r="K14" i="6"/>
  <c r="D14" i="6"/>
  <c r="D65" i="4" s="1"/>
  <c r="C14" i="6"/>
  <c r="C65" i="4" s="1"/>
  <c r="L13" i="6"/>
  <c r="K13" i="6"/>
  <c r="D13" i="6"/>
  <c r="D64" i="4" s="1"/>
  <c r="C13" i="6"/>
  <c r="C64" i="4" s="1"/>
  <c r="L12" i="6"/>
  <c r="K12" i="6"/>
  <c r="D12" i="6"/>
  <c r="D63" i="4" s="1"/>
  <c r="C12" i="6"/>
  <c r="C63" i="4" s="1"/>
  <c r="L11" i="6"/>
  <c r="K11" i="6"/>
  <c r="D11" i="6"/>
  <c r="D62" i="4" s="1"/>
  <c r="C11" i="6"/>
  <c r="C62" i="4" s="1"/>
  <c r="L10" i="6"/>
  <c r="K10" i="6"/>
  <c r="D10" i="6"/>
  <c r="D61" i="4" s="1"/>
  <c r="C10" i="6"/>
  <c r="C61" i="4" s="1"/>
  <c r="L9" i="6"/>
  <c r="K9" i="6"/>
  <c r="D9" i="6"/>
  <c r="D60" i="4" s="1"/>
  <c r="C9" i="6"/>
  <c r="C60" i="4" s="1"/>
  <c r="L8" i="6"/>
  <c r="K8" i="6"/>
  <c r="D8" i="6"/>
  <c r="D59" i="4" s="1"/>
  <c r="C8" i="6"/>
  <c r="C59" i="4" s="1"/>
  <c r="L7" i="6"/>
  <c r="K7" i="6"/>
  <c r="H63" i="6" l="1"/>
  <c r="G34" i="6"/>
  <c r="E35" i="6"/>
  <c r="F35" i="6" s="1"/>
  <c r="G42" i="6"/>
  <c r="G46" i="6"/>
  <c r="G50" i="6"/>
  <c r="E51" i="6"/>
  <c r="F51" i="6" s="1"/>
  <c r="E57" i="6"/>
  <c r="F57" i="6" s="1"/>
  <c r="E66" i="6"/>
  <c r="F66" i="6" s="1"/>
  <c r="E41" i="6"/>
  <c r="F41" i="6" s="1"/>
  <c r="E32" i="6"/>
  <c r="F32" i="6" s="1"/>
  <c r="E39" i="6"/>
  <c r="F39" i="6" s="1"/>
  <c r="E45" i="6"/>
  <c r="F45" i="6" s="1"/>
  <c r="E55" i="6"/>
  <c r="F55" i="6" s="1"/>
  <c r="H61" i="6"/>
  <c r="H81" i="6"/>
  <c r="E37" i="6"/>
  <c r="F37" i="6" s="1"/>
  <c r="E47" i="6"/>
  <c r="F47" i="6" s="1"/>
  <c r="E53" i="6"/>
  <c r="F53" i="6" s="1"/>
  <c r="H65" i="6"/>
  <c r="E70" i="6"/>
  <c r="F70" i="6" s="1"/>
  <c r="H73" i="6"/>
  <c r="E33" i="6"/>
  <c r="F33" i="6" s="1"/>
  <c r="E43" i="6"/>
  <c r="F43" i="6" s="1"/>
  <c r="E49" i="6"/>
  <c r="F49" i="6" s="1"/>
  <c r="E68" i="6"/>
  <c r="F68" i="6" s="1"/>
  <c r="H69" i="6"/>
  <c r="H77" i="6"/>
  <c r="H28" i="6"/>
  <c r="C91" i="4"/>
  <c r="E40" i="6"/>
  <c r="F40" i="6" s="1"/>
  <c r="C99" i="4"/>
  <c r="E48" i="6"/>
  <c r="F48" i="6" s="1"/>
  <c r="C103" i="4"/>
  <c r="E52" i="6"/>
  <c r="F52" i="6" s="1"/>
  <c r="C107" i="4"/>
  <c r="E56" i="6"/>
  <c r="F56" i="6" s="1"/>
  <c r="E27" i="6"/>
  <c r="F27" i="6" s="1"/>
  <c r="G28" i="6"/>
  <c r="E29" i="6"/>
  <c r="F29" i="6" s="1"/>
  <c r="G30" i="6"/>
  <c r="E31" i="6"/>
  <c r="F31" i="6" s="1"/>
  <c r="D130" i="4"/>
  <c r="E79" i="6"/>
  <c r="F79" i="6" s="1"/>
  <c r="H79" i="6"/>
  <c r="G27" i="6"/>
  <c r="J27" i="6" s="1"/>
  <c r="E28" i="6"/>
  <c r="F28" i="6" s="1"/>
  <c r="G29" i="6"/>
  <c r="E30" i="6"/>
  <c r="F30" i="6" s="1"/>
  <c r="G31" i="6"/>
  <c r="J31" i="6" s="1"/>
  <c r="G32" i="6"/>
  <c r="J32" i="6" s="1"/>
  <c r="H30" i="6"/>
  <c r="C87" i="4"/>
  <c r="E36" i="6"/>
  <c r="F36" i="6" s="1"/>
  <c r="C95" i="4"/>
  <c r="E44" i="6"/>
  <c r="F44" i="6" s="1"/>
  <c r="D122" i="4"/>
  <c r="H71" i="6"/>
  <c r="H27" i="6"/>
  <c r="H29" i="6"/>
  <c r="D82" i="4"/>
  <c r="H31" i="6"/>
  <c r="I31" i="6" s="1"/>
  <c r="C85" i="4"/>
  <c r="E34" i="6"/>
  <c r="F34" i="6" s="1"/>
  <c r="J34" i="6" s="1"/>
  <c r="G36" i="6"/>
  <c r="C89" i="4"/>
  <c r="E38" i="6"/>
  <c r="F38" i="6" s="1"/>
  <c r="J38" i="6" s="1"/>
  <c r="G40" i="6"/>
  <c r="C93" i="4"/>
  <c r="E42" i="6"/>
  <c r="F42" i="6" s="1"/>
  <c r="G44" i="6"/>
  <c r="C97" i="4"/>
  <c r="E46" i="6"/>
  <c r="F46" i="6" s="1"/>
  <c r="J46" i="6" s="1"/>
  <c r="G48" i="6"/>
  <c r="C101" i="4"/>
  <c r="E50" i="6"/>
  <c r="F50" i="6" s="1"/>
  <c r="G52" i="6"/>
  <c r="C105" i="4"/>
  <c r="E54" i="6"/>
  <c r="F54" i="6" s="1"/>
  <c r="J54" i="6" s="1"/>
  <c r="G56" i="6"/>
  <c r="C109" i="4"/>
  <c r="E58" i="6"/>
  <c r="F58" i="6" s="1"/>
  <c r="J58" i="6" s="1"/>
  <c r="H33" i="6"/>
  <c r="I33" i="6" s="1"/>
  <c r="H35" i="6"/>
  <c r="H37" i="6"/>
  <c r="H39" i="6"/>
  <c r="H41" i="6"/>
  <c r="H43" i="6"/>
  <c r="I43" i="6" s="1"/>
  <c r="H45" i="6"/>
  <c r="H47" i="6"/>
  <c r="I47" i="6" s="1"/>
  <c r="H49" i="6"/>
  <c r="I49" i="6" s="1"/>
  <c r="H51" i="6"/>
  <c r="H53" i="6"/>
  <c r="H55" i="6"/>
  <c r="I55" i="6" s="1"/>
  <c r="H57" i="6"/>
  <c r="H67" i="6"/>
  <c r="H32" i="6"/>
  <c r="H34" i="6"/>
  <c r="H36" i="6"/>
  <c r="H38" i="6"/>
  <c r="H40" i="6"/>
  <c r="H42" i="6"/>
  <c r="I42" i="6" s="1"/>
  <c r="H44" i="6"/>
  <c r="H46" i="6"/>
  <c r="H48" i="6"/>
  <c r="I48" i="6" s="1"/>
  <c r="H50" i="6"/>
  <c r="H52" i="6"/>
  <c r="I52" i="6" s="1"/>
  <c r="H54" i="6"/>
  <c r="H56" i="6"/>
  <c r="H58" i="6"/>
  <c r="I58" i="6" s="1"/>
  <c r="D114" i="4"/>
  <c r="E63" i="6"/>
  <c r="F63" i="6" s="1"/>
  <c r="I63" i="6" s="1"/>
  <c r="G33" i="6"/>
  <c r="G35" i="6"/>
  <c r="G37" i="6"/>
  <c r="J37" i="6" s="1"/>
  <c r="G39" i="6"/>
  <c r="J39" i="6" s="1"/>
  <c r="G41" i="6"/>
  <c r="G43" i="6"/>
  <c r="G45" i="6"/>
  <c r="J45" i="6" s="1"/>
  <c r="G47" i="6"/>
  <c r="G49" i="6"/>
  <c r="J49" i="6" s="1"/>
  <c r="G51" i="6"/>
  <c r="G53" i="6"/>
  <c r="J53" i="6" s="1"/>
  <c r="G55" i="6"/>
  <c r="G57" i="6"/>
  <c r="C110" i="4"/>
  <c r="G59" i="6"/>
  <c r="J59" i="6" s="1"/>
  <c r="H59" i="6"/>
  <c r="I59" i="6" s="1"/>
  <c r="D126" i="4"/>
  <c r="H75" i="6"/>
  <c r="D134" i="4"/>
  <c r="E83" i="6"/>
  <c r="F83" i="6" s="1"/>
  <c r="H83" i="6"/>
  <c r="I83" i="6" s="1"/>
  <c r="E60" i="6"/>
  <c r="F60" i="6" s="1"/>
  <c r="G61" i="6"/>
  <c r="E62" i="6"/>
  <c r="F62" i="6" s="1"/>
  <c r="G63" i="6"/>
  <c r="E64" i="6"/>
  <c r="F64" i="6" s="1"/>
  <c r="G65" i="6"/>
  <c r="G67" i="6"/>
  <c r="G69" i="6"/>
  <c r="J69" i="6" s="1"/>
  <c r="G60" i="6"/>
  <c r="E61" i="6"/>
  <c r="F61" i="6" s="1"/>
  <c r="I61" i="6" s="1"/>
  <c r="G62" i="6"/>
  <c r="J62" i="6" s="1"/>
  <c r="G64" i="6"/>
  <c r="J64" i="6" s="1"/>
  <c r="E65" i="6"/>
  <c r="F65" i="6" s="1"/>
  <c r="G66" i="6"/>
  <c r="J66" i="6" s="1"/>
  <c r="E67" i="6"/>
  <c r="F67" i="6" s="1"/>
  <c r="G68" i="6"/>
  <c r="E69" i="6"/>
  <c r="F69" i="6" s="1"/>
  <c r="C121" i="4"/>
  <c r="G70" i="6"/>
  <c r="J70" i="6" s="1"/>
  <c r="H70" i="6"/>
  <c r="I70" i="6" s="1"/>
  <c r="H60" i="6"/>
  <c r="H62" i="6"/>
  <c r="I62" i="6" s="1"/>
  <c r="H64" i="6"/>
  <c r="H66" i="6"/>
  <c r="I66" i="6" s="1"/>
  <c r="H68" i="6"/>
  <c r="D136" i="4"/>
  <c r="E85" i="6"/>
  <c r="F85" i="6" s="1"/>
  <c r="I85" i="6" s="1"/>
  <c r="G71" i="6"/>
  <c r="E72" i="6"/>
  <c r="F72" i="6" s="1"/>
  <c r="G73" i="6"/>
  <c r="E74" i="6"/>
  <c r="F74" i="6" s="1"/>
  <c r="G75" i="6"/>
  <c r="E76" i="6"/>
  <c r="F76" i="6" s="1"/>
  <c r="G77" i="6"/>
  <c r="E78" i="6"/>
  <c r="F78" i="6" s="1"/>
  <c r="G79" i="6"/>
  <c r="E80" i="6"/>
  <c r="F80" i="6" s="1"/>
  <c r="G81" i="6"/>
  <c r="E82" i="6"/>
  <c r="F82" i="6" s="1"/>
  <c r="G83" i="6"/>
  <c r="J83" i="6" s="1"/>
  <c r="E84" i="6"/>
  <c r="F84" i="6" s="1"/>
  <c r="G85" i="6"/>
  <c r="E86" i="6"/>
  <c r="F86" i="6" s="1"/>
  <c r="E71" i="6"/>
  <c r="F71" i="6" s="1"/>
  <c r="G72" i="6"/>
  <c r="J72" i="6" s="1"/>
  <c r="E73" i="6"/>
  <c r="F73" i="6" s="1"/>
  <c r="G74" i="6"/>
  <c r="J74" i="6" s="1"/>
  <c r="E75" i="6"/>
  <c r="F75" i="6" s="1"/>
  <c r="G76" i="6"/>
  <c r="J76" i="6" s="1"/>
  <c r="E77" i="6"/>
  <c r="F77" i="6" s="1"/>
  <c r="I77" i="6" s="1"/>
  <c r="G78" i="6"/>
  <c r="J78" i="6" s="1"/>
  <c r="G80" i="6"/>
  <c r="E81" i="6"/>
  <c r="F81" i="6" s="1"/>
  <c r="G82" i="6"/>
  <c r="G84" i="6"/>
  <c r="J84" i="6" s="1"/>
  <c r="G86" i="6"/>
  <c r="H72" i="6"/>
  <c r="I72" i="6" s="1"/>
  <c r="H74" i="6"/>
  <c r="H76" i="6"/>
  <c r="I76" i="6" s="1"/>
  <c r="H78" i="6"/>
  <c r="H80" i="6"/>
  <c r="I80" i="6" s="1"/>
  <c r="H82" i="6"/>
  <c r="H84" i="6"/>
  <c r="I84" i="6" s="1"/>
  <c r="H86" i="6"/>
  <c r="E26" i="6"/>
  <c r="F26" i="6" s="1"/>
  <c r="G26" i="6"/>
  <c r="H26" i="6"/>
  <c r="I26" i="6" s="1"/>
  <c r="G13" i="6"/>
  <c r="H25" i="6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G17" i="6"/>
  <c r="H12" i="6"/>
  <c r="G14" i="6"/>
  <c r="H21" i="6"/>
  <c r="H13" i="6"/>
  <c r="H17" i="6"/>
  <c r="G8" i="6"/>
  <c r="E11" i="6"/>
  <c r="F11" i="6" s="1"/>
  <c r="E15" i="6"/>
  <c r="F15" i="6" s="1"/>
  <c r="G22" i="6"/>
  <c r="G18" i="6"/>
  <c r="H16" i="6"/>
  <c r="H19" i="6"/>
  <c r="H23" i="6"/>
  <c r="G24" i="6"/>
  <c r="G12" i="6"/>
  <c r="G16" i="6"/>
  <c r="G20" i="6"/>
  <c r="G7" i="6"/>
  <c r="G9" i="6"/>
  <c r="H10" i="6"/>
  <c r="E13" i="6"/>
  <c r="F13" i="6" s="1"/>
  <c r="H14" i="6"/>
  <c r="E17" i="6"/>
  <c r="F17" i="6" s="1"/>
  <c r="H18" i="6"/>
  <c r="E7" i="6"/>
  <c r="F7" i="6" s="1"/>
  <c r="G11" i="6"/>
  <c r="G15" i="6"/>
  <c r="H8" i="6"/>
  <c r="H11" i="6"/>
  <c r="H15" i="6"/>
  <c r="E8" i="6"/>
  <c r="F8" i="6" s="1"/>
  <c r="E9" i="6"/>
  <c r="F9" i="6" s="1"/>
  <c r="H9" i="6"/>
  <c r="G10" i="6"/>
  <c r="E20" i="6"/>
  <c r="F20" i="6" s="1"/>
  <c r="E22" i="6"/>
  <c r="F22" i="6" s="1"/>
  <c r="E24" i="6"/>
  <c r="F24" i="6" s="1"/>
  <c r="E10" i="6"/>
  <c r="F10" i="6" s="1"/>
  <c r="E12" i="6"/>
  <c r="F12" i="6" s="1"/>
  <c r="E14" i="6"/>
  <c r="F14" i="6" s="1"/>
  <c r="E16" i="6"/>
  <c r="F16" i="6" s="1"/>
  <c r="E18" i="6"/>
  <c r="F18" i="6" s="1"/>
  <c r="G19" i="6"/>
  <c r="H20" i="6"/>
  <c r="G21" i="6"/>
  <c r="H22" i="6"/>
  <c r="G23" i="6"/>
  <c r="H24" i="6"/>
  <c r="G25" i="6"/>
  <c r="E19" i="6"/>
  <c r="F19" i="6" s="1"/>
  <c r="E21" i="6"/>
  <c r="F21" i="6" s="1"/>
  <c r="E23" i="6"/>
  <c r="F23" i="6" s="1"/>
  <c r="E25" i="6"/>
  <c r="F25" i="6" s="1"/>
  <c r="L56" i="2"/>
  <c r="I10" i="6" l="1"/>
  <c r="B26" i="6"/>
  <c r="B77" i="4" s="1"/>
  <c r="B59" i="2"/>
  <c r="I46" i="6"/>
  <c r="I51" i="6"/>
  <c r="I35" i="6"/>
  <c r="N35" i="6" s="1"/>
  <c r="J40" i="6"/>
  <c r="I30" i="6"/>
  <c r="N30" i="6" s="1"/>
  <c r="I69" i="6"/>
  <c r="J51" i="6"/>
  <c r="M51" i="6" s="1"/>
  <c r="J35" i="6"/>
  <c r="J48" i="6"/>
  <c r="J33" i="6"/>
  <c r="I40" i="6"/>
  <c r="N40" i="6" s="1"/>
  <c r="I32" i="6"/>
  <c r="I53" i="6"/>
  <c r="J52" i="6"/>
  <c r="J57" i="6"/>
  <c r="M57" i="6" s="1"/>
  <c r="I81" i="6"/>
  <c r="I65" i="6"/>
  <c r="N65" i="6" s="1"/>
  <c r="I44" i="6"/>
  <c r="I57" i="6"/>
  <c r="N57" i="6" s="1"/>
  <c r="J44" i="6"/>
  <c r="J79" i="6"/>
  <c r="J63" i="6"/>
  <c r="J43" i="6"/>
  <c r="M43" i="6" s="1"/>
  <c r="I39" i="6"/>
  <c r="J42" i="6"/>
  <c r="M42" i="6" s="1"/>
  <c r="J68" i="6"/>
  <c r="I36" i="6"/>
  <c r="I41" i="6"/>
  <c r="I27" i="6"/>
  <c r="N27" i="6" s="1"/>
  <c r="I73" i="6"/>
  <c r="J41" i="6"/>
  <c r="I68" i="6"/>
  <c r="J61" i="6"/>
  <c r="J55" i="6"/>
  <c r="J47" i="6"/>
  <c r="M47" i="6" s="1"/>
  <c r="J50" i="6"/>
  <c r="M50" i="6" s="1"/>
  <c r="I60" i="6"/>
  <c r="J60" i="6"/>
  <c r="I54" i="6"/>
  <c r="I38" i="6"/>
  <c r="N38" i="6" s="1"/>
  <c r="I64" i="6"/>
  <c r="J26" i="6"/>
  <c r="M26" i="6" s="1"/>
  <c r="I45" i="6"/>
  <c r="N45" i="6" s="1"/>
  <c r="I37" i="6"/>
  <c r="N37" i="6" s="1"/>
  <c r="N85" i="6"/>
  <c r="M58" i="6"/>
  <c r="N81" i="6"/>
  <c r="N69" i="6"/>
  <c r="M34" i="6"/>
  <c r="N73" i="6"/>
  <c r="M54" i="6"/>
  <c r="M38" i="6"/>
  <c r="N76" i="6"/>
  <c r="M74" i="6"/>
  <c r="M70" i="6"/>
  <c r="N77" i="6"/>
  <c r="N83" i="6"/>
  <c r="N36" i="6"/>
  <c r="M44" i="6"/>
  <c r="M27" i="6"/>
  <c r="I86" i="6"/>
  <c r="I78" i="6"/>
  <c r="J86" i="6"/>
  <c r="J80" i="6"/>
  <c r="M83" i="6"/>
  <c r="M79" i="6"/>
  <c r="J75" i="6"/>
  <c r="J71" i="6"/>
  <c r="N66" i="6"/>
  <c r="N70" i="6"/>
  <c r="M68" i="6"/>
  <c r="M64" i="6"/>
  <c r="I75" i="6"/>
  <c r="M59" i="6"/>
  <c r="M53" i="6"/>
  <c r="M45" i="6"/>
  <c r="M37" i="6"/>
  <c r="N54" i="6"/>
  <c r="N46" i="6"/>
  <c r="N55" i="6"/>
  <c r="N47" i="6"/>
  <c r="N39" i="6"/>
  <c r="M48" i="6"/>
  <c r="N31" i="6"/>
  <c r="I71" i="6"/>
  <c r="M32" i="6"/>
  <c r="J30" i="6"/>
  <c r="I28" i="6"/>
  <c r="M84" i="6"/>
  <c r="M62" i="6"/>
  <c r="M69" i="6"/>
  <c r="N63" i="6"/>
  <c r="M35" i="6"/>
  <c r="N52" i="6"/>
  <c r="N53" i="6"/>
  <c r="M31" i="6"/>
  <c r="I82" i="6"/>
  <c r="I74" i="6"/>
  <c r="J82" i="6"/>
  <c r="J85" i="6"/>
  <c r="J81" i="6"/>
  <c r="J77" i="6"/>
  <c r="J73" i="6"/>
  <c r="N62" i="6"/>
  <c r="M66" i="6"/>
  <c r="J67" i="6"/>
  <c r="M49" i="6"/>
  <c r="M41" i="6"/>
  <c r="M33" i="6"/>
  <c r="N58" i="6"/>
  <c r="I50" i="6"/>
  <c r="N42" i="6"/>
  <c r="I34" i="6"/>
  <c r="I67" i="6"/>
  <c r="N51" i="6"/>
  <c r="N43" i="6"/>
  <c r="J56" i="6"/>
  <c r="M40" i="6"/>
  <c r="I29" i="6"/>
  <c r="I79" i="6"/>
  <c r="J28" i="6"/>
  <c r="N84" i="6"/>
  <c r="M78" i="6"/>
  <c r="N64" i="6"/>
  <c r="M63" i="6"/>
  <c r="N44" i="6"/>
  <c r="N61" i="6"/>
  <c r="M46" i="6"/>
  <c r="N80" i="6"/>
  <c r="N72" i="6"/>
  <c r="M76" i="6"/>
  <c r="M72" i="6"/>
  <c r="N68" i="6"/>
  <c r="N60" i="6"/>
  <c r="M60" i="6"/>
  <c r="J65" i="6"/>
  <c r="M61" i="6"/>
  <c r="N59" i="6"/>
  <c r="M55" i="6"/>
  <c r="M39" i="6"/>
  <c r="I56" i="6"/>
  <c r="N48" i="6"/>
  <c r="N32" i="6"/>
  <c r="N49" i="6"/>
  <c r="N41" i="6"/>
  <c r="N33" i="6"/>
  <c r="M52" i="6"/>
  <c r="J36" i="6"/>
  <c r="J29" i="6"/>
  <c r="N26" i="6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K18" i="8" s="1"/>
  <c r="B17" i="8"/>
  <c r="B16" i="8"/>
  <c r="B15" i="8"/>
  <c r="K15" i="8" s="1"/>
  <c r="B14" i="8"/>
  <c r="K14" i="8" s="1"/>
  <c r="B13" i="8"/>
  <c r="K13" i="8" s="1"/>
  <c r="B12" i="8"/>
  <c r="K12" i="8" s="1"/>
  <c r="B11" i="8"/>
  <c r="K11" i="8" s="1"/>
  <c r="B10" i="8"/>
  <c r="B9" i="8"/>
  <c r="B8" i="8"/>
  <c r="B7" i="8"/>
  <c r="B6" i="8"/>
  <c r="B5" i="8"/>
  <c r="B4" i="8"/>
  <c r="B3" i="8"/>
  <c r="O15" i="8"/>
  <c r="J10" i="6" s="1"/>
  <c r="M10" i="6" s="1"/>
  <c r="E9" i="2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3" i="5"/>
  <c r="B3" i="5"/>
  <c r="B60" i="2" l="1"/>
  <c r="B27" i="6"/>
  <c r="B78" i="4" s="1"/>
  <c r="N28" i="6"/>
  <c r="N78" i="6"/>
  <c r="M29" i="6"/>
  <c r="N29" i="6"/>
  <c r="M81" i="6"/>
  <c r="N82" i="6"/>
  <c r="M75" i="6"/>
  <c r="M86" i="6"/>
  <c r="M65" i="6"/>
  <c r="N50" i="6"/>
  <c r="M36" i="6"/>
  <c r="M28" i="6"/>
  <c r="M56" i="6"/>
  <c r="N67" i="6"/>
  <c r="M73" i="6"/>
  <c r="M82" i="6"/>
  <c r="M30" i="6"/>
  <c r="N75" i="6"/>
  <c r="N86" i="6"/>
  <c r="M85" i="6"/>
  <c r="N71" i="6"/>
  <c r="N56" i="6"/>
  <c r="N79" i="6"/>
  <c r="N34" i="6"/>
  <c r="M67" i="6"/>
  <c r="M77" i="6"/>
  <c r="N74" i="6"/>
  <c r="M71" i="6"/>
  <c r="M80" i="6"/>
  <c r="C22" i="5"/>
  <c r="D22" i="5"/>
  <c r="E22" i="5"/>
  <c r="C34" i="5"/>
  <c r="E34" i="5"/>
  <c r="D34" i="5"/>
  <c r="E5" i="5"/>
  <c r="D5" i="5"/>
  <c r="C5" i="5"/>
  <c r="E9" i="5"/>
  <c r="D9" i="5"/>
  <c r="C9" i="5"/>
  <c r="E13" i="5"/>
  <c r="D13" i="5"/>
  <c r="C13" i="5"/>
  <c r="E17" i="5"/>
  <c r="D17" i="5"/>
  <c r="C17" i="5"/>
  <c r="E21" i="5"/>
  <c r="D21" i="5"/>
  <c r="C21" i="5"/>
  <c r="E25" i="5"/>
  <c r="D25" i="5"/>
  <c r="C25" i="5"/>
  <c r="D29" i="5"/>
  <c r="C29" i="5"/>
  <c r="E29" i="5"/>
  <c r="C33" i="5"/>
  <c r="E33" i="5"/>
  <c r="D33" i="5"/>
  <c r="E37" i="5"/>
  <c r="D37" i="5"/>
  <c r="C37" i="5"/>
  <c r="E41" i="5"/>
  <c r="D41" i="5"/>
  <c r="C41" i="5"/>
  <c r="D45" i="5"/>
  <c r="C45" i="5"/>
  <c r="E45" i="5"/>
  <c r="C49" i="5"/>
  <c r="E49" i="5"/>
  <c r="D49" i="5"/>
  <c r="E53" i="5"/>
  <c r="D53" i="5"/>
  <c r="C53" i="5"/>
  <c r="E57" i="5"/>
  <c r="D57" i="5"/>
  <c r="C57" i="5"/>
  <c r="D61" i="5"/>
  <c r="C61" i="5"/>
  <c r="E61" i="5"/>
  <c r="E65" i="5"/>
  <c r="C65" i="5"/>
  <c r="D65" i="5"/>
  <c r="E69" i="5"/>
  <c r="D69" i="5"/>
  <c r="C69" i="5"/>
  <c r="E73" i="5"/>
  <c r="D73" i="5"/>
  <c r="C73" i="5"/>
  <c r="E77" i="5"/>
  <c r="C77" i="5"/>
  <c r="D77" i="5"/>
  <c r="E81" i="5"/>
  <c r="D81" i="5"/>
  <c r="C81" i="5"/>
  <c r="C10" i="5"/>
  <c r="E10" i="5"/>
  <c r="D10" i="5"/>
  <c r="C26" i="5"/>
  <c r="E26" i="5"/>
  <c r="D26" i="5"/>
  <c r="C42" i="5"/>
  <c r="E42" i="5"/>
  <c r="D42" i="5"/>
  <c r="C46" i="5"/>
  <c r="E46" i="5"/>
  <c r="D46" i="5"/>
  <c r="C50" i="5"/>
  <c r="E50" i="5"/>
  <c r="D50" i="5"/>
  <c r="C54" i="5"/>
  <c r="D54" i="5"/>
  <c r="E54" i="5"/>
  <c r="C58" i="5"/>
  <c r="E58" i="5"/>
  <c r="D58" i="5"/>
  <c r="C62" i="5"/>
  <c r="E62" i="5"/>
  <c r="D62" i="5"/>
  <c r="D66" i="5"/>
  <c r="E66" i="5"/>
  <c r="C66" i="5"/>
  <c r="C70" i="5"/>
  <c r="E70" i="5"/>
  <c r="D70" i="5"/>
  <c r="D74" i="5"/>
  <c r="C74" i="5"/>
  <c r="E74" i="5"/>
  <c r="E78" i="5"/>
  <c r="D78" i="5"/>
  <c r="C78" i="5"/>
  <c r="D82" i="5"/>
  <c r="E82" i="5"/>
  <c r="C82" i="5"/>
  <c r="C6" i="5"/>
  <c r="E6" i="5"/>
  <c r="D6" i="5"/>
  <c r="C18" i="5"/>
  <c r="E18" i="5"/>
  <c r="D18" i="5"/>
  <c r="C38" i="5"/>
  <c r="D38" i="5"/>
  <c r="E38" i="5"/>
  <c r="D7" i="5"/>
  <c r="C7" i="5"/>
  <c r="E7" i="5"/>
  <c r="D11" i="5"/>
  <c r="C11" i="5"/>
  <c r="E11" i="5"/>
  <c r="D15" i="5"/>
  <c r="C15" i="5"/>
  <c r="E15" i="5"/>
  <c r="D19" i="5"/>
  <c r="C19" i="5"/>
  <c r="E19" i="5"/>
  <c r="D23" i="5"/>
  <c r="E23" i="5"/>
  <c r="C23" i="5"/>
  <c r="D27" i="5"/>
  <c r="E27" i="5"/>
  <c r="C27" i="5"/>
  <c r="D31" i="5"/>
  <c r="C31" i="5"/>
  <c r="E31" i="5"/>
  <c r="D35" i="5"/>
  <c r="E35" i="5"/>
  <c r="C35" i="5"/>
  <c r="D39" i="5"/>
  <c r="E39" i="5"/>
  <c r="C39" i="5"/>
  <c r="D43" i="5"/>
  <c r="E43" i="5"/>
  <c r="C43" i="5"/>
  <c r="D47" i="5"/>
  <c r="C47" i="5"/>
  <c r="E47" i="5"/>
  <c r="D51" i="5"/>
  <c r="E51" i="5"/>
  <c r="C51" i="5"/>
  <c r="D55" i="5"/>
  <c r="E55" i="5"/>
  <c r="C55" i="5"/>
  <c r="D59" i="5"/>
  <c r="E59" i="5"/>
  <c r="C59" i="5"/>
  <c r="D63" i="5"/>
  <c r="C63" i="5"/>
  <c r="E63" i="5"/>
  <c r="C67" i="5"/>
  <c r="D67" i="5"/>
  <c r="E67" i="5"/>
  <c r="C71" i="5"/>
  <c r="E71" i="5"/>
  <c r="D71" i="5"/>
  <c r="C75" i="5"/>
  <c r="D75" i="5"/>
  <c r="E75" i="5"/>
  <c r="C79" i="5"/>
  <c r="D79" i="5"/>
  <c r="E79" i="5"/>
  <c r="D3" i="5"/>
  <c r="C3" i="5"/>
  <c r="E3" i="5"/>
  <c r="C14" i="5"/>
  <c r="E14" i="5"/>
  <c r="D14" i="5"/>
  <c r="C30" i="5"/>
  <c r="E30" i="5"/>
  <c r="D30" i="5"/>
  <c r="E4" i="5"/>
  <c r="D4" i="5"/>
  <c r="C4" i="5"/>
  <c r="E8" i="5"/>
  <c r="D8" i="5"/>
  <c r="C8" i="5"/>
  <c r="E12" i="5"/>
  <c r="D12" i="5"/>
  <c r="C12" i="5"/>
  <c r="E16" i="5"/>
  <c r="D16" i="5"/>
  <c r="C16" i="5"/>
  <c r="E20" i="5"/>
  <c r="D20" i="5"/>
  <c r="C20" i="5"/>
  <c r="E24" i="5"/>
  <c r="C24" i="5"/>
  <c r="D24" i="5"/>
  <c r="E28" i="5"/>
  <c r="D28" i="5"/>
  <c r="C28" i="5"/>
  <c r="E32" i="5"/>
  <c r="D32" i="5"/>
  <c r="C32" i="5"/>
  <c r="E36" i="5"/>
  <c r="D36" i="5"/>
  <c r="C36" i="5"/>
  <c r="E40" i="5"/>
  <c r="C40" i="5"/>
  <c r="D40" i="5"/>
  <c r="E44" i="5"/>
  <c r="D44" i="5"/>
  <c r="C44" i="5"/>
  <c r="E48" i="5"/>
  <c r="D48" i="5"/>
  <c r="C48" i="5"/>
  <c r="E52" i="5"/>
  <c r="D52" i="5"/>
  <c r="C52" i="5"/>
  <c r="E56" i="5"/>
  <c r="C56" i="5"/>
  <c r="D56" i="5"/>
  <c r="E60" i="5"/>
  <c r="D60" i="5"/>
  <c r="C60" i="5"/>
  <c r="E64" i="5"/>
  <c r="D64" i="5"/>
  <c r="C64" i="5"/>
  <c r="D68" i="5"/>
  <c r="C68" i="5"/>
  <c r="E68" i="5"/>
  <c r="D72" i="5"/>
  <c r="C72" i="5"/>
  <c r="E72" i="5"/>
  <c r="D76" i="5"/>
  <c r="E76" i="5"/>
  <c r="C76" i="5"/>
  <c r="D80" i="5"/>
  <c r="E80" i="5"/>
  <c r="C80" i="5"/>
  <c r="J7" i="6"/>
  <c r="M7" i="6" s="1"/>
  <c r="J25" i="6"/>
  <c r="M25" i="6" s="1"/>
  <c r="J24" i="6"/>
  <c r="M24" i="6" s="1"/>
  <c r="I20" i="6"/>
  <c r="I22" i="6"/>
  <c r="I21" i="6"/>
  <c r="I12" i="6"/>
  <c r="J14" i="6"/>
  <c r="M14" i="6" s="1"/>
  <c r="I11" i="6"/>
  <c r="J13" i="6"/>
  <c r="M13" i="6" s="1"/>
  <c r="I19" i="6"/>
  <c r="J20" i="6"/>
  <c r="M20" i="6" s="1"/>
  <c r="I17" i="6"/>
  <c r="I7" i="6"/>
  <c r="J17" i="6"/>
  <c r="M17" i="6" s="1"/>
  <c r="I13" i="6"/>
  <c r="I23" i="6"/>
  <c r="I15" i="6"/>
  <c r="I14" i="6"/>
  <c r="J22" i="6"/>
  <c r="M22" i="6" s="1"/>
  <c r="J9" i="6"/>
  <c r="M9" i="6" s="1"/>
  <c r="I8" i="6"/>
  <c r="J11" i="6"/>
  <c r="M11" i="6" s="1"/>
  <c r="J21" i="6"/>
  <c r="M21" i="6" s="1"/>
  <c r="I25" i="6"/>
  <c r="J12" i="6"/>
  <c r="M12" i="6" s="1"/>
  <c r="J15" i="6"/>
  <c r="M15" i="6" s="1"/>
  <c r="I18" i="6"/>
  <c r="J8" i="6"/>
  <c r="M8" i="6" s="1"/>
  <c r="J23" i="6"/>
  <c r="M23" i="6" s="1"/>
  <c r="I9" i="6"/>
  <c r="I24" i="6"/>
  <c r="I16" i="6"/>
  <c r="J16" i="6"/>
  <c r="M16" i="6" s="1"/>
  <c r="J19" i="6"/>
  <c r="M19" i="6" s="1"/>
  <c r="J18" i="6"/>
  <c r="M18" i="6" s="1"/>
  <c r="B83" i="5"/>
  <c r="B61" i="2" l="1"/>
  <c r="B28" i="6"/>
  <c r="B79" i="4" s="1"/>
  <c r="N23" i="6"/>
  <c r="N22" i="6"/>
  <c r="N9" i="6"/>
  <c r="N8" i="6"/>
  <c r="N15" i="6"/>
  <c r="N7" i="6"/>
  <c r="N21" i="6"/>
  <c r="N16" i="6"/>
  <c r="N11" i="6"/>
  <c r="N10" i="6"/>
  <c r="N24" i="6"/>
  <c r="N18" i="6"/>
  <c r="N13" i="6"/>
  <c r="N20" i="6"/>
  <c r="N25" i="6"/>
  <c r="N17" i="6"/>
  <c r="N14" i="6"/>
  <c r="N19" i="6"/>
  <c r="N12" i="6"/>
  <c r="B62" i="2" l="1"/>
  <c r="B29" i="6"/>
  <c r="B80" i="4" s="1"/>
  <c r="F82" i="8"/>
  <c r="D82" i="8"/>
  <c r="F81" i="8"/>
  <c r="D81" i="8"/>
  <c r="F78" i="8"/>
  <c r="D78" i="8"/>
  <c r="F74" i="8"/>
  <c r="D74" i="8"/>
  <c r="F73" i="8"/>
  <c r="D73" i="8"/>
  <c r="F70" i="8"/>
  <c r="D70" i="8"/>
  <c r="F69" i="8"/>
  <c r="D69" i="8"/>
  <c r="F66" i="8"/>
  <c r="D66" i="8"/>
  <c r="F65" i="8"/>
  <c r="D65" i="8"/>
  <c r="F62" i="8"/>
  <c r="D62" i="8"/>
  <c r="F61" i="8"/>
  <c r="D61" i="8"/>
  <c r="F58" i="8"/>
  <c r="D58" i="8"/>
  <c r="F57" i="8"/>
  <c r="D57" i="8"/>
  <c r="F54" i="8"/>
  <c r="D54" i="8"/>
  <c r="F53" i="8"/>
  <c r="D53" i="8"/>
  <c r="F50" i="8"/>
  <c r="D50" i="8"/>
  <c r="F49" i="8"/>
  <c r="D49" i="8"/>
  <c r="F46" i="8"/>
  <c r="D46" i="8"/>
  <c r="F42" i="8"/>
  <c r="D42" i="8"/>
  <c r="F41" i="8"/>
  <c r="D41" i="8"/>
  <c r="F38" i="8"/>
  <c r="D38" i="8"/>
  <c r="F37" i="8"/>
  <c r="D37" i="8"/>
  <c r="F34" i="8"/>
  <c r="D34" i="8"/>
  <c r="F33" i="8"/>
  <c r="D33" i="8"/>
  <c r="F30" i="8"/>
  <c r="D30" i="8"/>
  <c r="F26" i="8"/>
  <c r="D26" i="8"/>
  <c r="F25" i="8"/>
  <c r="D25" i="8"/>
  <c r="F22" i="8"/>
  <c r="D22" i="8"/>
  <c r="I18" i="8"/>
  <c r="F18" i="8"/>
  <c r="D18" i="8"/>
  <c r="I14" i="8"/>
  <c r="F14" i="8"/>
  <c r="D14" i="8"/>
  <c r="I13" i="8"/>
  <c r="F13" i="8"/>
  <c r="D13" i="8"/>
  <c r="B63" i="2" l="1"/>
  <c r="B30" i="6"/>
  <c r="B81" i="4" s="1"/>
  <c r="F76" i="8"/>
  <c r="D68" i="8"/>
  <c r="D56" i="8"/>
  <c r="D80" i="8"/>
  <c r="F56" i="8"/>
  <c r="F80" i="8"/>
  <c r="F60" i="8"/>
  <c r="D52" i="8"/>
  <c r="D64" i="8"/>
  <c r="D67" i="8"/>
  <c r="D15" i="8"/>
  <c r="D51" i="8"/>
  <c r="F68" i="8"/>
  <c r="D75" i="8"/>
  <c r="D11" i="8"/>
  <c r="D23" i="8"/>
  <c r="D31" i="8"/>
  <c r="D35" i="8"/>
  <c r="D39" i="8"/>
  <c r="D43" i="8"/>
  <c r="D47" i="8"/>
  <c r="D63" i="8"/>
  <c r="D79" i="8"/>
  <c r="D12" i="8"/>
  <c r="D24" i="8"/>
  <c r="D32" i="8"/>
  <c r="D36" i="8"/>
  <c r="D40" i="8"/>
  <c r="D48" i="8"/>
  <c r="F52" i="8"/>
  <c r="D59" i="8"/>
  <c r="F12" i="8"/>
  <c r="F24" i="8"/>
  <c r="F32" i="8"/>
  <c r="F36" i="8"/>
  <c r="F40" i="8"/>
  <c r="F48" i="8"/>
  <c r="D55" i="8"/>
  <c r="D60" i="8"/>
  <c r="F64" i="8"/>
  <c r="D71" i="8"/>
  <c r="D76" i="8"/>
  <c r="F23" i="8"/>
  <c r="F35" i="8"/>
  <c r="F55" i="8"/>
  <c r="F59" i="8"/>
  <c r="F63" i="8"/>
  <c r="F67" i="8"/>
  <c r="I11" i="8"/>
  <c r="F11" i="8"/>
  <c r="F15" i="8"/>
  <c r="F31" i="8"/>
  <c r="F39" i="8"/>
  <c r="F43" i="8"/>
  <c r="F47" i="8"/>
  <c r="F51" i="8"/>
  <c r="F71" i="8"/>
  <c r="F75" i="8"/>
  <c r="F79" i="8"/>
  <c r="I12" i="8"/>
  <c r="I15" i="8"/>
  <c r="B8" i="6"/>
  <c r="B59" i="4" s="1"/>
  <c r="B64" i="2" l="1"/>
  <c r="B31" i="6"/>
  <c r="B82" i="4" s="1"/>
  <c r="B9" i="6"/>
  <c r="B60" i="4" s="1"/>
  <c r="A4" i="5"/>
  <c r="B65" i="2" l="1"/>
  <c r="B32" i="6"/>
  <c r="B83" i="4" s="1"/>
  <c r="B10" i="6"/>
  <c r="B61" i="4" s="1"/>
  <c r="A5" i="5"/>
  <c r="B66" i="2" l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33" i="6"/>
  <c r="B84" i="4" s="1"/>
  <c r="B11" i="6"/>
  <c r="B62" i="4" s="1"/>
  <c r="A6" i="5"/>
  <c r="J4" i="6"/>
  <c r="I4" i="6"/>
  <c r="U26" i="6" l="1"/>
  <c r="U77" i="6"/>
  <c r="U70" i="6"/>
  <c r="U38" i="6"/>
  <c r="U63" i="6"/>
  <c r="U52" i="6"/>
  <c r="U62" i="6"/>
  <c r="U35" i="6"/>
  <c r="U84" i="6"/>
  <c r="U45" i="6"/>
  <c r="U57" i="6"/>
  <c r="U69" i="6"/>
  <c r="U73" i="6"/>
  <c r="U51" i="6"/>
  <c r="U40" i="6"/>
  <c r="U27" i="6"/>
  <c r="U81" i="6"/>
  <c r="U76" i="6"/>
  <c r="U83" i="6"/>
  <c r="U36" i="6"/>
  <c r="U55" i="6"/>
  <c r="U31" i="6"/>
  <c r="U53" i="6"/>
  <c r="U58" i="6"/>
  <c r="U80" i="6"/>
  <c r="U68" i="6"/>
  <c r="U48" i="6"/>
  <c r="U49" i="6"/>
  <c r="U54" i="6"/>
  <c r="U64" i="6"/>
  <c r="U60" i="6"/>
  <c r="U65" i="6"/>
  <c r="U66" i="6"/>
  <c r="U46" i="6"/>
  <c r="U39" i="6"/>
  <c r="U42" i="6"/>
  <c r="U43" i="6"/>
  <c r="U44" i="6"/>
  <c r="U61" i="6"/>
  <c r="U32" i="6"/>
  <c r="U33" i="6"/>
  <c r="U85" i="6"/>
  <c r="U37" i="6"/>
  <c r="U47" i="6"/>
  <c r="U30" i="6"/>
  <c r="U72" i="6"/>
  <c r="U59" i="6"/>
  <c r="U41" i="6"/>
  <c r="U78" i="6"/>
  <c r="U34" i="6"/>
  <c r="U29" i="6"/>
  <c r="U82" i="6"/>
  <c r="U67" i="6"/>
  <c r="U50" i="6"/>
  <c r="U79" i="6"/>
  <c r="U74" i="6"/>
  <c r="U75" i="6"/>
  <c r="U56" i="6"/>
  <c r="U28" i="6"/>
  <c r="U86" i="6"/>
  <c r="U71" i="6"/>
  <c r="X26" i="6"/>
  <c r="X42" i="6"/>
  <c r="X50" i="6"/>
  <c r="X38" i="6"/>
  <c r="X74" i="6"/>
  <c r="X27" i="6"/>
  <c r="X64" i="6"/>
  <c r="X32" i="6"/>
  <c r="X62" i="6"/>
  <c r="X49" i="6"/>
  <c r="X40" i="6"/>
  <c r="X43" i="6"/>
  <c r="X46" i="6"/>
  <c r="X47" i="6"/>
  <c r="X79" i="6"/>
  <c r="X59" i="6"/>
  <c r="X45" i="6"/>
  <c r="X34" i="6"/>
  <c r="X70" i="6"/>
  <c r="X44" i="6"/>
  <c r="X83" i="6"/>
  <c r="X53" i="6"/>
  <c r="X69" i="6"/>
  <c r="X35" i="6"/>
  <c r="X41" i="6"/>
  <c r="X63" i="6"/>
  <c r="X76" i="6"/>
  <c r="X60" i="6"/>
  <c r="X39" i="6"/>
  <c r="X72" i="6"/>
  <c r="X58" i="6"/>
  <c r="X54" i="6"/>
  <c r="X68" i="6"/>
  <c r="X37" i="6"/>
  <c r="X84" i="6"/>
  <c r="X31" i="6"/>
  <c r="X66" i="6"/>
  <c r="X57" i="6"/>
  <c r="X78" i="6"/>
  <c r="X61" i="6"/>
  <c r="X55" i="6"/>
  <c r="X51" i="6"/>
  <c r="X48" i="6"/>
  <c r="X33" i="6"/>
  <c r="X52" i="6"/>
  <c r="X65" i="6"/>
  <c r="X71" i="6"/>
  <c r="X86" i="6"/>
  <c r="X29" i="6"/>
  <c r="X75" i="6"/>
  <c r="X56" i="6"/>
  <c r="X73" i="6"/>
  <c r="X67" i="6"/>
  <c r="X80" i="6"/>
  <c r="X77" i="6"/>
  <c r="X81" i="6"/>
  <c r="X36" i="6"/>
  <c r="X28" i="6"/>
  <c r="X85" i="6"/>
  <c r="X82" i="6"/>
  <c r="X30" i="6"/>
  <c r="X7" i="6"/>
  <c r="X22" i="6"/>
  <c r="X12" i="6"/>
  <c r="X24" i="6"/>
  <c r="X15" i="6"/>
  <c r="X11" i="6"/>
  <c r="X14" i="6"/>
  <c r="X9" i="6"/>
  <c r="X23" i="6"/>
  <c r="X19" i="6"/>
  <c r="X16" i="6"/>
  <c r="X20" i="6"/>
  <c r="X10" i="6"/>
  <c r="X17" i="6"/>
  <c r="X13" i="6"/>
  <c r="X18" i="6"/>
  <c r="X21" i="6"/>
  <c r="X8" i="6"/>
  <c r="X25" i="6"/>
  <c r="U7" i="6"/>
  <c r="U25" i="6"/>
  <c r="U8" i="6"/>
  <c r="U19" i="6"/>
  <c r="U10" i="6"/>
  <c r="U15" i="6"/>
  <c r="U11" i="6"/>
  <c r="U9" i="6"/>
  <c r="U21" i="6"/>
  <c r="U23" i="6"/>
  <c r="U24" i="6"/>
  <c r="U20" i="6"/>
  <c r="U17" i="6"/>
  <c r="U13" i="6"/>
  <c r="U16" i="6"/>
  <c r="U14" i="6"/>
  <c r="U12" i="6"/>
  <c r="U22" i="6"/>
  <c r="U18" i="6"/>
  <c r="B12" i="6"/>
  <c r="B63" i="4" s="1"/>
  <c r="A7" i="5"/>
  <c r="B13" i="6" l="1"/>
  <c r="B64" i="4" s="1"/>
  <c r="A8" i="5"/>
  <c r="X5" i="6"/>
  <c r="U5" i="6"/>
  <c r="B14" i="6" l="1"/>
  <c r="B65" i="4" s="1"/>
  <c r="A9" i="5"/>
  <c r="B15" i="6" l="1"/>
  <c r="B66" i="4" s="1"/>
  <c r="A10" i="5"/>
  <c r="N4" i="6"/>
  <c r="B16" i="6" l="1"/>
  <c r="B67" i="4" s="1"/>
  <c r="A11" i="5"/>
  <c r="F8" i="4"/>
  <c r="P11" i="6" l="1"/>
  <c r="P14" i="6"/>
  <c r="R14" i="6" s="1"/>
  <c r="T14" i="6" s="1"/>
  <c r="P30" i="6"/>
  <c r="R30" i="6" s="1"/>
  <c r="T30" i="6" s="1"/>
  <c r="P22" i="6"/>
  <c r="R22" i="6" s="1"/>
  <c r="T22" i="6" s="1"/>
  <c r="P31" i="6"/>
  <c r="R31" i="6" s="1"/>
  <c r="T31" i="6" s="1"/>
  <c r="P18" i="6"/>
  <c r="R18" i="6" s="1"/>
  <c r="T18" i="6" s="1"/>
  <c r="P28" i="6"/>
  <c r="R28" i="6" s="1"/>
  <c r="T28" i="6" s="1"/>
  <c r="P29" i="6"/>
  <c r="R29" i="6" s="1"/>
  <c r="T29" i="6" s="1"/>
  <c r="P17" i="6"/>
  <c r="R17" i="6" s="1"/>
  <c r="T17" i="6" s="1"/>
  <c r="P13" i="6"/>
  <c r="R13" i="6" s="1"/>
  <c r="T13" i="6" s="1"/>
  <c r="P25" i="6"/>
  <c r="R25" i="6" s="1"/>
  <c r="T25" i="6" s="1"/>
  <c r="P33" i="6"/>
  <c r="R33" i="6" s="1"/>
  <c r="T33" i="6" s="1"/>
  <c r="P21" i="6"/>
  <c r="R21" i="6" s="1"/>
  <c r="T21" i="6" s="1"/>
  <c r="P32" i="6"/>
  <c r="R32" i="6" s="1"/>
  <c r="T32" i="6" s="1"/>
  <c r="P24" i="6"/>
  <c r="R24" i="6" s="1"/>
  <c r="T24" i="6" s="1"/>
  <c r="P26" i="6"/>
  <c r="R26" i="6" s="1"/>
  <c r="T26" i="6" s="1"/>
  <c r="P20" i="6"/>
  <c r="R20" i="6" s="1"/>
  <c r="T20" i="6" s="1"/>
  <c r="P16" i="6"/>
  <c r="P27" i="6"/>
  <c r="R27" i="6" s="1"/>
  <c r="T27" i="6" s="1"/>
  <c r="P12" i="6"/>
  <c r="R12" i="6" s="1"/>
  <c r="T12" i="6" s="1"/>
  <c r="P23" i="6"/>
  <c r="R23" i="6" s="1"/>
  <c r="T23" i="6" s="1"/>
  <c r="P19" i="6"/>
  <c r="R19" i="6" s="1"/>
  <c r="T19" i="6" s="1"/>
  <c r="P15" i="6"/>
  <c r="R15" i="6" s="1"/>
  <c r="T15" i="6" s="1"/>
  <c r="T5" i="3"/>
  <c r="P10" i="6"/>
  <c r="R10" i="6" s="1"/>
  <c r="T10" i="6" s="1"/>
  <c r="P8" i="6"/>
  <c r="R8" i="6" s="1"/>
  <c r="T8" i="6" s="1"/>
  <c r="P9" i="6"/>
  <c r="R9" i="6" s="1"/>
  <c r="T9" i="6" s="1"/>
  <c r="P7" i="6"/>
  <c r="R7" i="6" s="1"/>
  <c r="T7" i="6" s="1"/>
  <c r="R81" i="6"/>
  <c r="T81" i="6" s="1"/>
  <c r="R77" i="6"/>
  <c r="T77" i="6" s="1"/>
  <c r="R73" i="6"/>
  <c r="T73" i="6" s="1"/>
  <c r="R67" i="6"/>
  <c r="T67" i="6" s="1"/>
  <c r="R83" i="6"/>
  <c r="T83" i="6" s="1"/>
  <c r="R75" i="6"/>
  <c r="T75" i="6" s="1"/>
  <c r="R79" i="6"/>
  <c r="T79" i="6" s="1"/>
  <c r="R71" i="6"/>
  <c r="T71" i="6" s="1"/>
  <c r="R52" i="6"/>
  <c r="T52" i="6" s="1"/>
  <c r="R45" i="6"/>
  <c r="T45" i="6" s="1"/>
  <c r="R61" i="6"/>
  <c r="T61" i="6" s="1"/>
  <c r="R35" i="6"/>
  <c r="T35" i="6" s="1"/>
  <c r="R51" i="6"/>
  <c r="T51" i="6" s="1"/>
  <c r="R65" i="6"/>
  <c r="T65" i="6" s="1"/>
  <c r="R48" i="6"/>
  <c r="T48" i="6" s="1"/>
  <c r="R38" i="6"/>
  <c r="T38" i="6" s="1"/>
  <c r="R54" i="6"/>
  <c r="T54" i="6" s="1"/>
  <c r="R64" i="6"/>
  <c r="T64" i="6" s="1"/>
  <c r="R68" i="6"/>
  <c r="T68" i="6" s="1"/>
  <c r="R82" i="6"/>
  <c r="T82" i="6" s="1"/>
  <c r="R66" i="6"/>
  <c r="T66" i="6" s="1"/>
  <c r="R76" i="6"/>
  <c r="T76" i="6" s="1"/>
  <c r="R84" i="6"/>
  <c r="T84" i="6" s="1"/>
  <c r="R36" i="6"/>
  <c r="T36" i="6" s="1"/>
  <c r="R56" i="6"/>
  <c r="T56" i="6" s="1"/>
  <c r="R43" i="6"/>
  <c r="T43" i="6" s="1"/>
  <c r="R85" i="6"/>
  <c r="T85" i="6" s="1"/>
  <c r="R46" i="6"/>
  <c r="T46" i="6" s="1"/>
  <c r="R49" i="6"/>
  <c r="T49" i="6" s="1"/>
  <c r="R44" i="6"/>
  <c r="T44" i="6" s="1"/>
  <c r="R39" i="6"/>
  <c r="T39" i="6" s="1"/>
  <c r="R55" i="6"/>
  <c r="T55" i="6" s="1"/>
  <c r="R40" i="6"/>
  <c r="T40" i="6" s="1"/>
  <c r="R42" i="6"/>
  <c r="T42" i="6" s="1"/>
  <c r="R58" i="6"/>
  <c r="T58" i="6" s="1"/>
  <c r="R78" i="6"/>
  <c r="T78" i="6" s="1"/>
  <c r="R63" i="6"/>
  <c r="T63" i="6" s="1"/>
  <c r="R80" i="6"/>
  <c r="T80" i="6" s="1"/>
  <c r="R59" i="6"/>
  <c r="T59" i="6" s="1"/>
  <c r="R41" i="6"/>
  <c r="T41" i="6" s="1"/>
  <c r="R57" i="6"/>
  <c r="T57" i="6" s="1"/>
  <c r="R47" i="6"/>
  <c r="T47" i="6" s="1"/>
  <c r="R34" i="6"/>
  <c r="T34" i="6" s="1"/>
  <c r="R50" i="6"/>
  <c r="T50" i="6" s="1"/>
  <c r="R70" i="6"/>
  <c r="T70" i="6" s="1"/>
  <c r="R86" i="6"/>
  <c r="T86" i="6" s="1"/>
  <c r="R62" i="6"/>
  <c r="T62" i="6" s="1"/>
  <c r="R37" i="6"/>
  <c r="T37" i="6" s="1"/>
  <c r="R53" i="6"/>
  <c r="T53" i="6" s="1"/>
  <c r="R69" i="6"/>
  <c r="T69" i="6" s="1"/>
  <c r="R60" i="6"/>
  <c r="T60" i="6" s="1"/>
  <c r="R74" i="6"/>
  <c r="T74" i="6" s="1"/>
  <c r="R72" i="6"/>
  <c r="T72" i="6" s="1"/>
  <c r="R16" i="6"/>
  <c r="T16" i="6" s="1"/>
  <c r="R11" i="6"/>
  <c r="T11" i="6" s="1"/>
  <c r="A12" i="5"/>
  <c r="A13" i="5" l="1"/>
  <c r="B17" i="6"/>
  <c r="B68" i="4" s="1"/>
  <c r="M4" i="6"/>
  <c r="R5" i="6"/>
  <c r="T5" i="6"/>
  <c r="B19" i="6" l="1"/>
  <c r="B70" i="4" s="1"/>
  <c r="B18" i="6"/>
  <c r="B69" i="4" s="1"/>
  <c r="A14" i="5"/>
  <c r="F7" i="4"/>
  <c r="B20" i="6"/>
  <c r="B71" i="4" s="1"/>
  <c r="O11" i="6" l="1"/>
  <c r="O33" i="6"/>
  <c r="Q33" i="6" s="1"/>
  <c r="S33" i="6" s="1"/>
  <c r="O14" i="6"/>
  <c r="O18" i="6"/>
  <c r="O22" i="6"/>
  <c r="O26" i="6"/>
  <c r="Q26" i="6" s="1"/>
  <c r="S26" i="6" s="1"/>
  <c r="O31" i="6"/>
  <c r="Q31" i="6" s="1"/>
  <c r="S31" i="6" s="1"/>
  <c r="O13" i="6"/>
  <c r="O25" i="6"/>
  <c r="O27" i="6"/>
  <c r="Q27" i="6" s="1"/>
  <c r="S27" i="6" s="1"/>
  <c r="O15" i="6"/>
  <c r="O19" i="6"/>
  <c r="O23" i="6"/>
  <c r="O28" i="6"/>
  <c r="Q28" i="6" s="1"/>
  <c r="S28" i="6" s="1"/>
  <c r="O21" i="6"/>
  <c r="O29" i="6"/>
  <c r="Q29" i="6" s="1"/>
  <c r="S29" i="6" s="1"/>
  <c r="O12" i="6"/>
  <c r="O16" i="6"/>
  <c r="O20" i="6"/>
  <c r="O24" i="6"/>
  <c r="O30" i="6"/>
  <c r="Q30" i="6" s="1"/>
  <c r="S30" i="6" s="1"/>
  <c r="O17" i="6"/>
  <c r="O32" i="6"/>
  <c r="Q32" i="6" s="1"/>
  <c r="S32" i="6" s="1"/>
  <c r="O9" i="6"/>
  <c r="O10" i="6"/>
  <c r="O8" i="6"/>
  <c r="O7" i="6"/>
  <c r="T4" i="3"/>
  <c r="Q56" i="6"/>
  <c r="S56" i="6" s="1"/>
  <c r="Q52" i="6"/>
  <c r="S52" i="6" s="1"/>
  <c r="Q48" i="6"/>
  <c r="S48" i="6" s="1"/>
  <c r="Q44" i="6"/>
  <c r="S44" i="6" s="1"/>
  <c r="Q40" i="6"/>
  <c r="S40" i="6" s="1"/>
  <c r="Q36" i="6"/>
  <c r="S36" i="6" s="1"/>
  <c r="Q38" i="6"/>
  <c r="S38" i="6" s="1"/>
  <c r="Q39" i="6"/>
  <c r="S39" i="6" s="1"/>
  <c r="Q49" i="6"/>
  <c r="S49" i="6" s="1"/>
  <c r="Q77" i="6"/>
  <c r="S77" i="6" s="1"/>
  <c r="Q72" i="6"/>
  <c r="S72" i="6" s="1"/>
  <c r="Q50" i="6"/>
  <c r="S50" i="6" s="1"/>
  <c r="Q57" i="6"/>
  <c r="S57" i="6" s="1"/>
  <c r="Q69" i="6"/>
  <c r="S69" i="6" s="1"/>
  <c r="Q65" i="6"/>
  <c r="S65" i="6" s="1"/>
  <c r="Q80" i="6"/>
  <c r="S80" i="6" s="1"/>
  <c r="Q58" i="6"/>
  <c r="S58" i="6" s="1"/>
  <c r="Q46" i="6"/>
  <c r="S46" i="6" s="1"/>
  <c r="Q54" i="6"/>
  <c r="S54" i="6" s="1"/>
  <c r="Q34" i="6"/>
  <c r="S34" i="6" s="1"/>
  <c r="Q43" i="6"/>
  <c r="S43" i="6" s="1"/>
  <c r="Q55" i="6"/>
  <c r="S55" i="6" s="1"/>
  <c r="Q67" i="6"/>
  <c r="S67" i="6" s="1"/>
  <c r="Q37" i="6"/>
  <c r="S37" i="6" s="1"/>
  <c r="Q53" i="6"/>
  <c r="S53" i="6" s="1"/>
  <c r="Q59" i="6"/>
  <c r="S59" i="6" s="1"/>
  <c r="Q73" i="6"/>
  <c r="S73" i="6" s="1"/>
  <c r="Q60" i="6"/>
  <c r="S60" i="6" s="1"/>
  <c r="Q74" i="6"/>
  <c r="S74" i="6" s="1"/>
  <c r="Q82" i="6"/>
  <c r="S82" i="6" s="1"/>
  <c r="Q76" i="6"/>
  <c r="S76" i="6" s="1"/>
  <c r="Q71" i="6"/>
  <c r="S71" i="6" s="1"/>
  <c r="Q79" i="6"/>
  <c r="S79" i="6" s="1"/>
  <c r="Q47" i="6"/>
  <c r="S47" i="6" s="1"/>
  <c r="Q85" i="6"/>
  <c r="S85" i="6" s="1"/>
  <c r="Q42" i="6"/>
  <c r="S42" i="6" s="1"/>
  <c r="Q35" i="6"/>
  <c r="S35" i="6" s="1"/>
  <c r="Q51" i="6"/>
  <c r="S51" i="6" s="1"/>
  <c r="Q62" i="6"/>
  <c r="S62" i="6" s="1"/>
  <c r="Q45" i="6"/>
  <c r="S45" i="6" s="1"/>
  <c r="Q68" i="6"/>
  <c r="S68" i="6" s="1"/>
  <c r="Q63" i="6"/>
  <c r="S63" i="6" s="1"/>
  <c r="Q66" i="6"/>
  <c r="S66" i="6" s="1"/>
  <c r="Q81" i="6"/>
  <c r="S81" i="6" s="1"/>
  <c r="Q64" i="6"/>
  <c r="S64" i="6" s="1"/>
  <c r="Q70" i="6"/>
  <c r="S70" i="6" s="1"/>
  <c r="Q78" i="6"/>
  <c r="S78" i="6" s="1"/>
  <c r="Q86" i="6"/>
  <c r="S86" i="6" s="1"/>
  <c r="Q84" i="6"/>
  <c r="S84" i="6" s="1"/>
  <c r="Q75" i="6"/>
  <c r="S75" i="6" s="1"/>
  <c r="Q83" i="6"/>
  <c r="S83" i="6" s="1"/>
  <c r="Q41" i="6"/>
  <c r="S41" i="6" s="1"/>
  <c r="Q61" i="6"/>
  <c r="S61" i="6" s="1"/>
  <c r="A15" i="5"/>
  <c r="B21" i="6"/>
  <c r="B72" i="4" s="1"/>
  <c r="A16" i="5"/>
  <c r="Q25" i="6" l="1"/>
  <c r="S25" i="6" s="1"/>
  <c r="Q18" i="6"/>
  <c r="S18" i="6" s="1"/>
  <c r="Q14" i="6"/>
  <c r="S14" i="6" s="1"/>
  <c r="Q17" i="6"/>
  <c r="S17" i="6" s="1"/>
  <c r="Q13" i="6"/>
  <c r="S13" i="6" s="1"/>
  <c r="Q23" i="6"/>
  <c r="S23" i="6" s="1"/>
  <c r="Q10" i="6"/>
  <c r="S10" i="6" s="1"/>
  <c r="Q9" i="6"/>
  <c r="S9" i="6" s="1"/>
  <c r="Q20" i="6"/>
  <c r="S20" i="6" s="1"/>
  <c r="Q24" i="6"/>
  <c r="S24" i="6" s="1"/>
  <c r="Q21" i="6"/>
  <c r="S21" i="6" s="1"/>
  <c r="Q16" i="6"/>
  <c r="S16" i="6" s="1"/>
  <c r="Q12" i="6"/>
  <c r="S12" i="6" s="1"/>
  <c r="Q15" i="6"/>
  <c r="S15" i="6" s="1"/>
  <c r="Q11" i="6"/>
  <c r="S11" i="6" s="1"/>
  <c r="Q19" i="6"/>
  <c r="S19" i="6" s="1"/>
  <c r="Q8" i="6"/>
  <c r="S8" i="6" s="1"/>
  <c r="Q7" i="6"/>
  <c r="S7" i="6" s="1"/>
  <c r="Q22" i="6"/>
  <c r="S22" i="6" s="1"/>
  <c r="B22" i="6"/>
  <c r="B73" i="4" s="1"/>
  <c r="A17" i="5"/>
  <c r="B23" i="6" l="1"/>
  <c r="B74" i="4" s="1"/>
  <c r="A18" i="5"/>
  <c r="F16" i="4"/>
  <c r="B22" i="4" s="1"/>
  <c r="H22" i="4" s="1"/>
  <c r="Q5" i="6"/>
  <c r="R27" i="8" l="1"/>
  <c r="E22" i="4"/>
  <c r="C22" i="4"/>
  <c r="J22" i="4" s="1"/>
  <c r="S5" i="6"/>
  <c r="S4" i="6" s="1"/>
  <c r="B24" i="6"/>
  <c r="B75" i="4" s="1"/>
  <c r="A19" i="5"/>
  <c r="AB78" i="6" l="1"/>
  <c r="AD78" i="6" s="1"/>
  <c r="AF78" i="6" s="1"/>
  <c r="AB72" i="6"/>
  <c r="AD72" i="6" s="1"/>
  <c r="AF72" i="6" s="1"/>
  <c r="AB50" i="6"/>
  <c r="AD50" i="6" s="1"/>
  <c r="AF50" i="6" s="1"/>
  <c r="AB49" i="6"/>
  <c r="AD49" i="6" s="1"/>
  <c r="AF49" i="6" s="1"/>
  <c r="AB38" i="6"/>
  <c r="AD38" i="6" s="1"/>
  <c r="AF38" i="6" s="1"/>
  <c r="AB73" i="6"/>
  <c r="AD73" i="6" s="1"/>
  <c r="AF73" i="6" s="1"/>
  <c r="AB61" i="6"/>
  <c r="AD61" i="6" s="1"/>
  <c r="AF61" i="6" s="1"/>
  <c r="AB47" i="6"/>
  <c r="AD47" i="6" s="1"/>
  <c r="AF47" i="6" s="1"/>
  <c r="AB32" i="6"/>
  <c r="AD32" i="6" s="1"/>
  <c r="AF32" i="6" s="1"/>
  <c r="AB65" i="6"/>
  <c r="AD65" i="6" s="1"/>
  <c r="AF65" i="6" s="1"/>
  <c r="AB81" i="6"/>
  <c r="AD81" i="6" s="1"/>
  <c r="AF81" i="6" s="1"/>
  <c r="AB48" i="6"/>
  <c r="AD48" i="6" s="1"/>
  <c r="AF48" i="6" s="1"/>
  <c r="AB63" i="6"/>
  <c r="AD63" i="6" s="1"/>
  <c r="AF63" i="6" s="1"/>
  <c r="AB36" i="6"/>
  <c r="AD36" i="6" s="1"/>
  <c r="AF36" i="6" s="1"/>
  <c r="AB52" i="6"/>
  <c r="AD52" i="6" s="1"/>
  <c r="AF52" i="6" s="1"/>
  <c r="AB55" i="6"/>
  <c r="AD55" i="6" s="1"/>
  <c r="AF55" i="6" s="1"/>
  <c r="AB70" i="6"/>
  <c r="AD70" i="6" s="1"/>
  <c r="AF70" i="6" s="1"/>
  <c r="AB41" i="6"/>
  <c r="AD41" i="6" s="1"/>
  <c r="AF41" i="6" s="1"/>
  <c r="AB85" i="6"/>
  <c r="AD85" i="6" s="1"/>
  <c r="AF85" i="6" s="1"/>
  <c r="AB35" i="6"/>
  <c r="AD35" i="6" s="1"/>
  <c r="AF35" i="6" s="1"/>
  <c r="AB34" i="6"/>
  <c r="AD34" i="6" s="1"/>
  <c r="AF34" i="6" s="1"/>
  <c r="AB77" i="6"/>
  <c r="AD77" i="6" s="1"/>
  <c r="AF77" i="6" s="1"/>
  <c r="AB80" i="6"/>
  <c r="AD80" i="6" s="1"/>
  <c r="AF80" i="6" s="1"/>
  <c r="AB56" i="6"/>
  <c r="AD56" i="6" s="1"/>
  <c r="AF56" i="6" s="1"/>
  <c r="AB45" i="6"/>
  <c r="AD45" i="6" s="1"/>
  <c r="AF45" i="6" s="1"/>
  <c r="AB60" i="6"/>
  <c r="AD60" i="6" s="1"/>
  <c r="AF60" i="6" s="1"/>
  <c r="AB75" i="6"/>
  <c r="AD75" i="6" s="1"/>
  <c r="AF75" i="6" s="1"/>
  <c r="AB42" i="6"/>
  <c r="AD42" i="6" s="1"/>
  <c r="AF42" i="6" s="1"/>
  <c r="AB66" i="6"/>
  <c r="AD66" i="6" s="1"/>
  <c r="AF66" i="6" s="1"/>
  <c r="AB71" i="6"/>
  <c r="AD71" i="6" s="1"/>
  <c r="AF71" i="6" s="1"/>
  <c r="AB84" i="6"/>
  <c r="AD84" i="6" s="1"/>
  <c r="AF84" i="6" s="1"/>
  <c r="AB74" i="6"/>
  <c r="AD74" i="6" s="1"/>
  <c r="AF74" i="6" s="1"/>
  <c r="AB27" i="6"/>
  <c r="AD27" i="6" s="1"/>
  <c r="AF27" i="6" s="1"/>
  <c r="AB28" i="6"/>
  <c r="AD28" i="6" s="1"/>
  <c r="AF28" i="6" s="1"/>
  <c r="AB31" i="6"/>
  <c r="AD31" i="6" s="1"/>
  <c r="AF31" i="6" s="1"/>
  <c r="AB43" i="6"/>
  <c r="AD43" i="6" s="1"/>
  <c r="AF43" i="6" s="1"/>
  <c r="AB69" i="6"/>
  <c r="AD69" i="6" s="1"/>
  <c r="AF69" i="6" s="1"/>
  <c r="AB58" i="6"/>
  <c r="AD58" i="6" s="1"/>
  <c r="AF58" i="6" s="1"/>
  <c r="AB76" i="6"/>
  <c r="AD76" i="6" s="1"/>
  <c r="AF76" i="6" s="1"/>
  <c r="AB30" i="6"/>
  <c r="AD30" i="6" s="1"/>
  <c r="AF30" i="6" s="1"/>
  <c r="AB59" i="6"/>
  <c r="AD59" i="6" s="1"/>
  <c r="AF59" i="6" s="1"/>
  <c r="AB53" i="6"/>
  <c r="AD53" i="6" s="1"/>
  <c r="AF53" i="6" s="1"/>
  <c r="AB44" i="6"/>
  <c r="AD44" i="6" s="1"/>
  <c r="AF44" i="6" s="1"/>
  <c r="AB54" i="6"/>
  <c r="AD54" i="6" s="1"/>
  <c r="AF54" i="6" s="1"/>
  <c r="AB67" i="6"/>
  <c r="AD67" i="6" s="1"/>
  <c r="AF67" i="6" s="1"/>
  <c r="AB62" i="6"/>
  <c r="AD62" i="6" s="1"/>
  <c r="AF62" i="6" s="1"/>
  <c r="AB29" i="6"/>
  <c r="AD29" i="6" s="1"/>
  <c r="AF29" i="6" s="1"/>
  <c r="AB37" i="6"/>
  <c r="AD37" i="6" s="1"/>
  <c r="AF37" i="6" s="1"/>
  <c r="AB40" i="6"/>
  <c r="AD40" i="6" s="1"/>
  <c r="AF40" i="6" s="1"/>
  <c r="AB82" i="6"/>
  <c r="AD82" i="6" s="1"/>
  <c r="AF82" i="6" s="1"/>
  <c r="AB79" i="6"/>
  <c r="AD79" i="6" s="1"/>
  <c r="AF79" i="6" s="1"/>
  <c r="AB68" i="6"/>
  <c r="AD68" i="6" s="1"/>
  <c r="AF68" i="6" s="1"/>
  <c r="AB86" i="6"/>
  <c r="AD86" i="6" s="1"/>
  <c r="AF86" i="6" s="1"/>
  <c r="AB39" i="6"/>
  <c r="AD39" i="6" s="1"/>
  <c r="AF39" i="6" s="1"/>
  <c r="AB64" i="6"/>
  <c r="AD64" i="6" s="1"/>
  <c r="AF64" i="6" s="1"/>
  <c r="AB83" i="6"/>
  <c r="AD83" i="6" s="1"/>
  <c r="AF83" i="6" s="1"/>
  <c r="AB33" i="6"/>
  <c r="AD33" i="6" s="1"/>
  <c r="AF33" i="6" s="1"/>
  <c r="AB57" i="6"/>
  <c r="AD57" i="6" s="1"/>
  <c r="AF57" i="6" s="1"/>
  <c r="AB46" i="6"/>
  <c r="AD46" i="6" s="1"/>
  <c r="AF46" i="6" s="1"/>
  <c r="AB51" i="6"/>
  <c r="AD51" i="6" s="1"/>
  <c r="AF51" i="6" s="1"/>
  <c r="AA27" i="6"/>
  <c r="AC27" i="6" s="1"/>
  <c r="AE27" i="6" s="1"/>
  <c r="AA38" i="6"/>
  <c r="AC38" i="6" s="1"/>
  <c r="AE38" i="6" s="1"/>
  <c r="AA28" i="6"/>
  <c r="AC28" i="6" s="1"/>
  <c r="AE28" i="6" s="1"/>
  <c r="AA68" i="6"/>
  <c r="AC68" i="6" s="1"/>
  <c r="AE68" i="6" s="1"/>
  <c r="AA73" i="6"/>
  <c r="AC73" i="6" s="1"/>
  <c r="AE73" i="6" s="1"/>
  <c r="AA72" i="6"/>
  <c r="AC72" i="6" s="1"/>
  <c r="AE72" i="6" s="1"/>
  <c r="AA86" i="6"/>
  <c r="AC86" i="6" s="1"/>
  <c r="AE86" i="6" s="1"/>
  <c r="AA77" i="6"/>
  <c r="AC77" i="6" s="1"/>
  <c r="AE77" i="6" s="1"/>
  <c r="AA66" i="6"/>
  <c r="AC66" i="6" s="1"/>
  <c r="AE66" i="6" s="1"/>
  <c r="AA74" i="6"/>
  <c r="AC74" i="6" s="1"/>
  <c r="AE74" i="6" s="1"/>
  <c r="AA57" i="6"/>
  <c r="AC57" i="6" s="1"/>
  <c r="AE57" i="6" s="1"/>
  <c r="AA44" i="6"/>
  <c r="AC44" i="6" s="1"/>
  <c r="AE44" i="6" s="1"/>
  <c r="AA50" i="6"/>
  <c r="AC50" i="6" s="1"/>
  <c r="AE50" i="6" s="1"/>
  <c r="AA75" i="6"/>
  <c r="AC75" i="6" s="1"/>
  <c r="AE75" i="6" s="1"/>
  <c r="AA54" i="6"/>
  <c r="AC54" i="6" s="1"/>
  <c r="AE54" i="6" s="1"/>
  <c r="AA29" i="6"/>
  <c r="AC29" i="6" s="1"/>
  <c r="AE29" i="6" s="1"/>
  <c r="AA47" i="6"/>
  <c r="AC47" i="6" s="1"/>
  <c r="AE47" i="6" s="1"/>
  <c r="AA36" i="6"/>
  <c r="AC36" i="6" s="1"/>
  <c r="AE36" i="6" s="1"/>
  <c r="AA45" i="6"/>
  <c r="AC45" i="6" s="1"/>
  <c r="AE45" i="6" s="1"/>
  <c r="AA61" i="6"/>
  <c r="AC61" i="6" s="1"/>
  <c r="AE61" i="6" s="1"/>
  <c r="AA41" i="6"/>
  <c r="AC41" i="6" s="1"/>
  <c r="AE41" i="6" s="1"/>
  <c r="AA35" i="6"/>
  <c r="AC35" i="6" s="1"/>
  <c r="AE35" i="6" s="1"/>
  <c r="AA67" i="6"/>
  <c r="AC67" i="6" s="1"/>
  <c r="AE67" i="6" s="1"/>
  <c r="AA39" i="6"/>
  <c r="AC39" i="6" s="1"/>
  <c r="AE39" i="6" s="1"/>
  <c r="AA42" i="6"/>
  <c r="AC42" i="6" s="1"/>
  <c r="AE42" i="6" s="1"/>
  <c r="AA31" i="6"/>
  <c r="AC31" i="6" s="1"/>
  <c r="AE31" i="6" s="1"/>
  <c r="AA62" i="6"/>
  <c r="AC62" i="6" s="1"/>
  <c r="AE62" i="6" s="1"/>
  <c r="AA53" i="6"/>
  <c r="AC53" i="6" s="1"/>
  <c r="AE53" i="6" s="1"/>
  <c r="AA49" i="6"/>
  <c r="AC49" i="6" s="1"/>
  <c r="AE49" i="6" s="1"/>
  <c r="AA81" i="6"/>
  <c r="AC81" i="6" s="1"/>
  <c r="AE81" i="6" s="1"/>
  <c r="AA70" i="6"/>
  <c r="AC70" i="6" s="1"/>
  <c r="AE70" i="6" s="1"/>
  <c r="AA37" i="6"/>
  <c r="AC37" i="6" s="1"/>
  <c r="AE37" i="6" s="1"/>
  <c r="AA33" i="6"/>
  <c r="AC33" i="6" s="1"/>
  <c r="AE33" i="6" s="1"/>
  <c r="AA82" i="6"/>
  <c r="AC82" i="6" s="1"/>
  <c r="AE82" i="6" s="1"/>
  <c r="AA85" i="6"/>
  <c r="AC85" i="6" s="1"/>
  <c r="AE85" i="6" s="1"/>
  <c r="AA59" i="6"/>
  <c r="AC59" i="6" s="1"/>
  <c r="AE59" i="6" s="1"/>
  <c r="AA43" i="6"/>
  <c r="AC43" i="6" s="1"/>
  <c r="AE43" i="6" s="1"/>
  <c r="AA51" i="6"/>
  <c r="AC51" i="6" s="1"/>
  <c r="AE51" i="6" s="1"/>
  <c r="AA55" i="6"/>
  <c r="AC55" i="6" s="1"/>
  <c r="AE55" i="6" s="1"/>
  <c r="AA63" i="6"/>
  <c r="AC63" i="6" s="1"/>
  <c r="AE63" i="6" s="1"/>
  <c r="AA64" i="6"/>
  <c r="AC64" i="6" s="1"/>
  <c r="AE64" i="6" s="1"/>
  <c r="AA76" i="6"/>
  <c r="AC76" i="6" s="1"/>
  <c r="AE76" i="6" s="1"/>
  <c r="AA65" i="6"/>
  <c r="AC65" i="6" s="1"/>
  <c r="AE65" i="6" s="1"/>
  <c r="AA56" i="6"/>
  <c r="AC56" i="6" s="1"/>
  <c r="AE56" i="6" s="1"/>
  <c r="AA69" i="6"/>
  <c r="AC69" i="6" s="1"/>
  <c r="AE69" i="6" s="1"/>
  <c r="AA78" i="6"/>
  <c r="AC78" i="6" s="1"/>
  <c r="AE78" i="6" s="1"/>
  <c r="AA79" i="6"/>
  <c r="AC79" i="6" s="1"/>
  <c r="AE79" i="6" s="1"/>
  <c r="AA58" i="6"/>
  <c r="AC58" i="6" s="1"/>
  <c r="AE58" i="6" s="1"/>
  <c r="AA48" i="6"/>
  <c r="AC48" i="6" s="1"/>
  <c r="AE48" i="6" s="1"/>
  <c r="AA46" i="6"/>
  <c r="AC46" i="6" s="1"/>
  <c r="AE46" i="6" s="1"/>
  <c r="AA71" i="6"/>
  <c r="AC71" i="6" s="1"/>
  <c r="AE71" i="6" s="1"/>
  <c r="AA80" i="6"/>
  <c r="AC80" i="6" s="1"/>
  <c r="AE80" i="6" s="1"/>
  <c r="AA52" i="6"/>
  <c r="AC52" i="6" s="1"/>
  <c r="AE52" i="6" s="1"/>
  <c r="AA32" i="6"/>
  <c r="AC32" i="6" s="1"/>
  <c r="AE32" i="6" s="1"/>
  <c r="AA60" i="6"/>
  <c r="AC60" i="6" s="1"/>
  <c r="AE60" i="6" s="1"/>
  <c r="AA84" i="6"/>
  <c r="AC84" i="6" s="1"/>
  <c r="AE84" i="6" s="1"/>
  <c r="AA40" i="6"/>
  <c r="AC40" i="6" s="1"/>
  <c r="AE40" i="6" s="1"/>
  <c r="AA83" i="6"/>
  <c r="AC83" i="6" s="1"/>
  <c r="AE83" i="6" s="1"/>
  <c r="AA30" i="6"/>
  <c r="AC30" i="6" s="1"/>
  <c r="AE30" i="6" s="1"/>
  <c r="AA34" i="6"/>
  <c r="AC34" i="6" s="1"/>
  <c r="AE34" i="6" s="1"/>
  <c r="AB26" i="6"/>
  <c r="AD26" i="6" s="1"/>
  <c r="AF26" i="6" s="1"/>
  <c r="AA26" i="6"/>
  <c r="AC26" i="6" s="1"/>
  <c r="AE26" i="6" s="1"/>
  <c r="AB12" i="6"/>
  <c r="AD12" i="6" s="1"/>
  <c r="AF12" i="6" s="1"/>
  <c r="AB25" i="6"/>
  <c r="AD25" i="6" s="1"/>
  <c r="AF25" i="6" s="1"/>
  <c r="AB18" i="6"/>
  <c r="AD18" i="6" s="1"/>
  <c r="AF18" i="6" s="1"/>
  <c r="AB21" i="6"/>
  <c r="AD21" i="6" s="1"/>
  <c r="AF21" i="6" s="1"/>
  <c r="AB8" i="6"/>
  <c r="AD8" i="6" s="1"/>
  <c r="AF8" i="6" s="1"/>
  <c r="AB9" i="6"/>
  <c r="AD9" i="6" s="1"/>
  <c r="AF9" i="6" s="1"/>
  <c r="AB13" i="6"/>
  <c r="AD13" i="6" s="1"/>
  <c r="AF13" i="6" s="1"/>
  <c r="AB17" i="6"/>
  <c r="AD17" i="6" s="1"/>
  <c r="AF17" i="6" s="1"/>
  <c r="AB16" i="6"/>
  <c r="AD16" i="6" s="1"/>
  <c r="AF16" i="6" s="1"/>
  <c r="AB19" i="6"/>
  <c r="AD19" i="6" s="1"/>
  <c r="AF19" i="6" s="1"/>
  <c r="AB23" i="6"/>
  <c r="AD23" i="6" s="1"/>
  <c r="AF23" i="6" s="1"/>
  <c r="AB15" i="6"/>
  <c r="AD15" i="6" s="1"/>
  <c r="AF15" i="6" s="1"/>
  <c r="AB20" i="6"/>
  <c r="AD20" i="6" s="1"/>
  <c r="AF20" i="6" s="1"/>
  <c r="AB10" i="6"/>
  <c r="AD10" i="6" s="1"/>
  <c r="AF10" i="6" s="1"/>
  <c r="AB22" i="6"/>
  <c r="AD22" i="6" s="1"/>
  <c r="AF22" i="6" s="1"/>
  <c r="AB11" i="6"/>
  <c r="AD11" i="6" s="1"/>
  <c r="AF11" i="6" s="1"/>
  <c r="AB14" i="6"/>
  <c r="AD14" i="6" s="1"/>
  <c r="AF14" i="6" s="1"/>
  <c r="AB24" i="6"/>
  <c r="AD24" i="6" s="1"/>
  <c r="AF24" i="6" s="1"/>
  <c r="AB7" i="6"/>
  <c r="AD7" i="6" s="1"/>
  <c r="AA15" i="6"/>
  <c r="AC15" i="6" s="1"/>
  <c r="AE15" i="6" s="1"/>
  <c r="AA20" i="6"/>
  <c r="AC20" i="6" s="1"/>
  <c r="AE20" i="6" s="1"/>
  <c r="AA11" i="6"/>
  <c r="AC11" i="6" s="1"/>
  <c r="AE11" i="6" s="1"/>
  <c r="AA7" i="6"/>
  <c r="AC7" i="6" s="1"/>
  <c r="AA16" i="6"/>
  <c r="AC16" i="6" s="1"/>
  <c r="AE16" i="6" s="1"/>
  <c r="AA24" i="6"/>
  <c r="AC24" i="6" s="1"/>
  <c r="AE24" i="6" s="1"/>
  <c r="AA13" i="6"/>
  <c r="AC13" i="6" s="1"/>
  <c r="AE13" i="6" s="1"/>
  <c r="AA23" i="6"/>
  <c r="AC23" i="6" s="1"/>
  <c r="AE23" i="6" s="1"/>
  <c r="AA18" i="6"/>
  <c r="AC18" i="6" s="1"/>
  <c r="AE18" i="6" s="1"/>
  <c r="AA10" i="6"/>
  <c r="AC10" i="6" s="1"/>
  <c r="AE10" i="6" s="1"/>
  <c r="AA17" i="6"/>
  <c r="AC17" i="6" s="1"/>
  <c r="AE17" i="6" s="1"/>
  <c r="AA8" i="6"/>
  <c r="AC8" i="6" s="1"/>
  <c r="AE8" i="6" s="1"/>
  <c r="AA22" i="6"/>
  <c r="AC22" i="6" s="1"/>
  <c r="AE22" i="6" s="1"/>
  <c r="AA14" i="6"/>
  <c r="AC14" i="6" s="1"/>
  <c r="AE14" i="6" s="1"/>
  <c r="AA19" i="6"/>
  <c r="AC19" i="6" s="1"/>
  <c r="AE19" i="6" s="1"/>
  <c r="AA21" i="6"/>
  <c r="AC21" i="6" s="1"/>
  <c r="AE21" i="6" s="1"/>
  <c r="AA9" i="6"/>
  <c r="AC9" i="6" s="1"/>
  <c r="AE9" i="6" s="1"/>
  <c r="AA25" i="6"/>
  <c r="AC25" i="6" s="1"/>
  <c r="AE25" i="6" s="1"/>
  <c r="AA12" i="6"/>
  <c r="AC12" i="6" s="1"/>
  <c r="AE12" i="6" s="1"/>
  <c r="Q34" i="8"/>
  <c r="S34" i="8" s="1"/>
  <c r="Q50" i="8"/>
  <c r="S50" i="8" s="1"/>
  <c r="Q39" i="8"/>
  <c r="S39" i="8" s="1"/>
  <c r="Q33" i="8"/>
  <c r="S33" i="8" s="1"/>
  <c r="Q32" i="8"/>
  <c r="S32" i="8" s="1"/>
  <c r="Q45" i="8"/>
  <c r="S45" i="8" s="1"/>
  <c r="Q36" i="8"/>
  <c r="S36" i="8" s="1"/>
  <c r="Q37" i="8"/>
  <c r="S37" i="8" s="1"/>
  <c r="Q51" i="8"/>
  <c r="S51" i="8" s="1"/>
  <c r="Q52" i="8"/>
  <c r="S52" i="8" s="1"/>
  <c r="Q38" i="8"/>
  <c r="S38" i="8" s="1"/>
  <c r="Q54" i="8"/>
  <c r="S54" i="8" s="1"/>
  <c r="Q49" i="8"/>
  <c r="S49" i="8" s="1"/>
  <c r="Q44" i="8"/>
  <c r="S44" i="8" s="1"/>
  <c r="Q55" i="8"/>
  <c r="S55" i="8" s="1"/>
  <c r="Q42" i="8"/>
  <c r="S42" i="8" s="1"/>
  <c r="Q35" i="8"/>
  <c r="S35" i="8" s="1"/>
  <c r="Q43" i="8"/>
  <c r="S43" i="8" s="1"/>
  <c r="Q41" i="8"/>
  <c r="S41" i="8" s="1"/>
  <c r="Q56" i="8"/>
  <c r="S56" i="8" s="1"/>
  <c r="Q40" i="8"/>
  <c r="S40" i="8" s="1"/>
  <c r="Q48" i="8"/>
  <c r="S48" i="8" s="1"/>
  <c r="Q53" i="8"/>
  <c r="S53" i="8" s="1"/>
  <c r="Q46" i="8"/>
  <c r="S46" i="8" s="1"/>
  <c r="Q47" i="8"/>
  <c r="S47" i="8" s="1"/>
  <c r="F22" i="4"/>
  <c r="R28" i="8"/>
  <c r="G22" i="4"/>
  <c r="A20" i="5"/>
  <c r="B25" i="6"/>
  <c r="B76" i="4" s="1"/>
  <c r="AE7" i="6" l="1"/>
  <c r="AC3" i="6"/>
  <c r="AF7" i="6"/>
  <c r="AD3" i="6"/>
  <c r="R33" i="8"/>
  <c r="T33" i="8" s="1"/>
  <c r="R50" i="8"/>
  <c r="T50" i="8" s="1"/>
  <c r="R47" i="8"/>
  <c r="T47" i="8" s="1"/>
  <c r="R39" i="8"/>
  <c r="T39" i="8" s="1"/>
  <c r="R37" i="8"/>
  <c r="T37" i="8" s="1"/>
  <c r="R55" i="8"/>
  <c r="T55" i="8" s="1"/>
  <c r="R32" i="8"/>
  <c r="T32" i="8" s="1"/>
  <c r="R41" i="8"/>
  <c r="T41" i="8" s="1"/>
  <c r="R52" i="8"/>
  <c r="T52" i="8" s="1"/>
  <c r="R51" i="8"/>
  <c r="T51" i="8" s="1"/>
  <c r="R31" i="8"/>
  <c r="T31" i="8" s="1"/>
  <c r="R53" i="8"/>
  <c r="T53" i="8" s="1"/>
  <c r="R42" i="8"/>
  <c r="T42" i="8" s="1"/>
  <c r="R34" i="8"/>
  <c r="T34" i="8" s="1"/>
  <c r="R45" i="8"/>
  <c r="T45" i="8" s="1"/>
  <c r="R43" i="8"/>
  <c r="T43" i="8" s="1"/>
  <c r="R46" i="8"/>
  <c r="T46" i="8" s="1"/>
  <c r="R44" i="8"/>
  <c r="T44" i="8" s="1"/>
  <c r="R49" i="8"/>
  <c r="T49" i="8" s="1"/>
  <c r="R54" i="8"/>
  <c r="T54" i="8" s="1"/>
  <c r="R38" i="8"/>
  <c r="T38" i="8" s="1"/>
  <c r="R48" i="8"/>
  <c r="T48" i="8" s="1"/>
  <c r="R56" i="8"/>
  <c r="T56" i="8" s="1"/>
  <c r="R40" i="8"/>
  <c r="T40" i="8" s="1"/>
  <c r="R35" i="8"/>
  <c r="T35" i="8" s="1"/>
  <c r="R36" i="8"/>
  <c r="T36" i="8" s="1"/>
  <c r="E73" i="8"/>
  <c r="E48" i="8"/>
  <c r="E74" i="8"/>
  <c r="E61" i="8"/>
  <c r="C69" i="8"/>
  <c r="E57" i="8"/>
  <c r="C46" i="8"/>
  <c r="E51" i="8"/>
  <c r="K8" i="8"/>
  <c r="E52" i="8"/>
  <c r="E56" i="8"/>
  <c r="A21" i="5"/>
  <c r="I8" i="8"/>
  <c r="AC4" i="6" l="1"/>
  <c r="AE3" i="6"/>
  <c r="AE4" i="6" s="1"/>
  <c r="AF3" i="6"/>
  <c r="AF4" i="6" s="1"/>
  <c r="C39" i="8"/>
  <c r="E66" i="8"/>
  <c r="C51" i="8"/>
  <c r="E72" i="8"/>
  <c r="C73" i="8"/>
  <c r="E54" i="8"/>
  <c r="C59" i="8"/>
  <c r="E55" i="8"/>
  <c r="E32" i="8"/>
  <c r="C56" i="8"/>
  <c r="C47" i="8"/>
  <c r="C48" i="8"/>
  <c r="C30" i="8"/>
  <c r="C74" i="8"/>
  <c r="E63" i="8"/>
  <c r="E53" i="8"/>
  <c r="C32" i="8"/>
  <c r="C43" i="8"/>
  <c r="C63" i="8"/>
  <c r="E50" i="8"/>
  <c r="C55" i="8"/>
  <c r="C67" i="8"/>
  <c r="E47" i="8"/>
  <c r="C35" i="8"/>
  <c r="E58" i="8"/>
  <c r="C31" i="8"/>
  <c r="C44" i="8"/>
  <c r="K9" i="8"/>
  <c r="I9" i="8"/>
  <c r="E44" i="8"/>
  <c r="E31" i="8"/>
  <c r="E30" i="8"/>
  <c r="E45" i="8"/>
  <c r="F45" i="8"/>
  <c r="F44" i="8"/>
  <c r="D44" i="8"/>
  <c r="E80" i="8"/>
  <c r="C70" i="8"/>
  <c r="E78" i="8"/>
  <c r="E41" i="8"/>
  <c r="E76" i="8"/>
  <c r="C66" i="8"/>
  <c r="E68" i="8"/>
  <c r="C54" i="8"/>
  <c r="E59" i="8"/>
  <c r="E42" i="8"/>
  <c r="C52" i="8"/>
  <c r="C76" i="8"/>
  <c r="E81" i="8"/>
  <c r="C38" i="8"/>
  <c r="E34" i="8"/>
  <c r="C65" i="8"/>
  <c r="C71" i="8"/>
  <c r="C82" i="8"/>
  <c r="C62" i="8"/>
  <c r="E69" i="8"/>
  <c r="E38" i="8"/>
  <c r="E79" i="8"/>
  <c r="E46" i="8"/>
  <c r="E60" i="8"/>
  <c r="C53" i="8"/>
  <c r="C75" i="8"/>
  <c r="E65" i="8"/>
  <c r="C81" i="8"/>
  <c r="E75" i="8"/>
  <c r="C50" i="8"/>
  <c r="E67" i="8"/>
  <c r="E35" i="8"/>
  <c r="E37" i="8"/>
  <c r="C78" i="8"/>
  <c r="F72" i="8"/>
  <c r="C57" i="8"/>
  <c r="E40" i="8"/>
  <c r="C58" i="8"/>
  <c r="C80" i="8"/>
  <c r="C68" i="8"/>
  <c r="E64" i="8"/>
  <c r="E43" i="8"/>
  <c r="E33" i="8"/>
  <c r="C42" i="8"/>
  <c r="E49" i="8"/>
  <c r="E70" i="8"/>
  <c r="C41" i="8"/>
  <c r="C64" i="8"/>
  <c r="A22" i="5"/>
  <c r="C79" i="8"/>
  <c r="E62" i="8"/>
  <c r="E36" i="8"/>
  <c r="C34" i="8"/>
  <c r="E39" i="8"/>
  <c r="C60" i="8"/>
  <c r="C36" i="8"/>
  <c r="E71" i="8"/>
  <c r="C33" i="8"/>
  <c r="C37" i="8"/>
  <c r="C49" i="8"/>
  <c r="C40" i="8"/>
  <c r="E82" i="8"/>
  <c r="C61" i="8"/>
  <c r="D9" i="8" l="1"/>
  <c r="F9" i="8"/>
  <c r="D72" i="8"/>
  <c r="C72" i="8"/>
  <c r="C77" i="8"/>
  <c r="D77" i="8"/>
  <c r="E77" i="8"/>
  <c r="F77" i="8"/>
  <c r="D8" i="8"/>
  <c r="F8" i="8"/>
  <c r="C45" i="8"/>
  <c r="D45" i="8"/>
  <c r="A23" i="5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2" i="5" l="1"/>
  <c r="A81" i="5"/>
  <c r="E83" i="5"/>
  <c r="D83" i="5"/>
  <c r="C83" i="5"/>
  <c r="I5" i="5" l="1"/>
  <c r="C7" i="4" s="1"/>
  <c r="Q4" i="3" s="1"/>
  <c r="I6" i="5"/>
  <c r="W63" i="8" l="1"/>
  <c r="C16" i="4" s="1"/>
  <c r="J16" i="4" s="1"/>
  <c r="C8" i="4"/>
  <c r="Q5" i="3" s="1"/>
  <c r="W64" i="8"/>
  <c r="V85" i="6" l="1"/>
  <c r="Z58" i="6"/>
  <c r="V69" i="6"/>
  <c r="V73" i="6"/>
  <c r="Z54" i="6"/>
  <c r="Z74" i="6"/>
  <c r="Z27" i="6"/>
  <c r="V66" i="6"/>
  <c r="Z64" i="6"/>
  <c r="Z53" i="6"/>
  <c r="V54" i="6"/>
  <c r="V39" i="6"/>
  <c r="Z62" i="6"/>
  <c r="Z35" i="6"/>
  <c r="Z41" i="6"/>
  <c r="V43" i="6"/>
  <c r="V59" i="6"/>
  <c r="Z39" i="6"/>
  <c r="V40" i="6"/>
  <c r="V32" i="6"/>
  <c r="V33" i="6"/>
  <c r="V27" i="6"/>
  <c r="Z44" i="6"/>
  <c r="V55" i="6"/>
  <c r="V53" i="6"/>
  <c r="Z55" i="6"/>
  <c r="Z42" i="6"/>
  <c r="V65" i="6"/>
  <c r="Z50" i="6"/>
  <c r="Z38" i="6"/>
  <c r="Z70" i="6"/>
  <c r="Z51" i="6"/>
  <c r="Z83" i="6"/>
  <c r="Z45" i="6"/>
  <c r="V46" i="6"/>
  <c r="V31" i="6"/>
  <c r="Z32" i="6"/>
  <c r="Z69" i="6"/>
  <c r="Z33" i="6"/>
  <c r="V42" i="6"/>
  <c r="V35" i="6"/>
  <c r="Z40" i="6"/>
  <c r="V84" i="6"/>
  <c r="Z63" i="6"/>
  <c r="V44" i="6"/>
  <c r="V45" i="6"/>
  <c r="V61" i="6"/>
  <c r="Z46" i="6"/>
  <c r="Z76" i="6"/>
  <c r="Z60" i="6"/>
  <c r="V57" i="6"/>
  <c r="Z34" i="6"/>
  <c r="Z79" i="6"/>
  <c r="V70" i="6"/>
  <c r="V38" i="6"/>
  <c r="V62" i="6"/>
  <c r="Z57" i="6"/>
  <c r="V80" i="6"/>
  <c r="V81" i="6"/>
  <c r="V83" i="6"/>
  <c r="V36" i="6"/>
  <c r="V37" i="6"/>
  <c r="Z68" i="6"/>
  <c r="V47" i="6"/>
  <c r="Z48" i="6"/>
  <c r="V30" i="6"/>
  <c r="Z84" i="6"/>
  <c r="Z66" i="6"/>
  <c r="Z49" i="6"/>
  <c r="V58" i="6"/>
  <c r="V51" i="6"/>
  <c r="Z78" i="6"/>
  <c r="V64" i="6"/>
  <c r="Z43" i="6"/>
  <c r="V72" i="6"/>
  <c r="V68" i="6"/>
  <c r="V60" i="6"/>
  <c r="Z61" i="6"/>
  <c r="Z47" i="6"/>
  <c r="V48" i="6"/>
  <c r="V41" i="6"/>
  <c r="Z52" i="6"/>
  <c r="V76" i="6"/>
  <c r="V77" i="6"/>
  <c r="Z59" i="6"/>
  <c r="Z37" i="6"/>
  <c r="V63" i="6"/>
  <c r="V52" i="6"/>
  <c r="Z31" i="6"/>
  <c r="Z72" i="6"/>
  <c r="V49" i="6"/>
  <c r="V29" i="6"/>
  <c r="V82" i="6"/>
  <c r="Z65" i="6"/>
  <c r="Z36" i="6"/>
  <c r="V67" i="6"/>
  <c r="V75" i="6"/>
  <c r="V71" i="6"/>
  <c r="V56" i="6"/>
  <c r="Z71" i="6"/>
  <c r="Z29" i="6"/>
  <c r="Z82" i="6"/>
  <c r="V28" i="6"/>
  <c r="Z75" i="6"/>
  <c r="Z73" i="6"/>
  <c r="V86" i="6"/>
  <c r="Z67" i="6"/>
  <c r="Z80" i="6"/>
  <c r="V78" i="6"/>
  <c r="V34" i="6"/>
  <c r="Z81" i="6"/>
  <c r="V50" i="6"/>
  <c r="Z30" i="6"/>
  <c r="Z85" i="6"/>
  <c r="V79" i="6"/>
  <c r="V74" i="6"/>
  <c r="Z86" i="6"/>
  <c r="Z28" i="6"/>
  <c r="Z56" i="6"/>
  <c r="Z77" i="6"/>
  <c r="W65" i="6"/>
  <c r="W76" i="6"/>
  <c r="Y51" i="6"/>
  <c r="Y45" i="6"/>
  <c r="Y37" i="6"/>
  <c r="W38" i="6"/>
  <c r="Y48" i="6"/>
  <c r="W31" i="6"/>
  <c r="Y32" i="6"/>
  <c r="W52" i="6"/>
  <c r="Y33" i="6"/>
  <c r="W35" i="6"/>
  <c r="W45" i="6"/>
  <c r="W61" i="6"/>
  <c r="W80" i="6"/>
  <c r="Y72" i="6"/>
  <c r="W68" i="6"/>
  <c r="Y61" i="6"/>
  <c r="W57" i="6"/>
  <c r="Y52" i="6"/>
  <c r="Y50" i="6"/>
  <c r="Y38" i="6"/>
  <c r="Y74" i="6"/>
  <c r="Y83" i="6"/>
  <c r="W54" i="6"/>
  <c r="Y62" i="6"/>
  <c r="W51" i="6"/>
  <c r="Y47" i="6"/>
  <c r="Y58" i="6"/>
  <c r="Y54" i="6"/>
  <c r="W77" i="6"/>
  <c r="W36" i="6"/>
  <c r="Y68" i="6"/>
  <c r="W55" i="6"/>
  <c r="Y84" i="6"/>
  <c r="W63" i="6"/>
  <c r="W53" i="6"/>
  <c r="Y31" i="6"/>
  <c r="Y66" i="6"/>
  <c r="Y57" i="6"/>
  <c r="W58" i="6"/>
  <c r="Y78" i="6"/>
  <c r="W64" i="6"/>
  <c r="W72" i="6"/>
  <c r="W60" i="6"/>
  <c r="Y55" i="6"/>
  <c r="W48" i="6"/>
  <c r="W49" i="6"/>
  <c r="Y42" i="6"/>
  <c r="W81" i="6"/>
  <c r="W83" i="6"/>
  <c r="W37" i="6"/>
  <c r="Y27" i="6"/>
  <c r="W66" i="6"/>
  <c r="Y64" i="6"/>
  <c r="Y53" i="6"/>
  <c r="W47" i="6"/>
  <c r="Y69" i="6"/>
  <c r="Y43" i="6"/>
  <c r="W32" i="6"/>
  <c r="W41" i="6"/>
  <c r="W85" i="6"/>
  <c r="W69" i="6"/>
  <c r="Y34" i="6"/>
  <c r="W73" i="6"/>
  <c r="Y70" i="6"/>
  <c r="Y44" i="6"/>
  <c r="Y79" i="6"/>
  <c r="W70" i="6"/>
  <c r="Y59" i="6"/>
  <c r="W46" i="6"/>
  <c r="W39" i="6"/>
  <c r="W30" i="6"/>
  <c r="Y35" i="6"/>
  <c r="W62" i="6"/>
  <c r="Y41" i="6"/>
  <c r="W42" i="6"/>
  <c r="W43" i="6"/>
  <c r="W84" i="6"/>
  <c r="W44" i="6"/>
  <c r="Y76" i="6"/>
  <c r="Y60" i="6"/>
  <c r="W59" i="6"/>
  <c r="Y39" i="6"/>
  <c r="W33" i="6"/>
  <c r="W27" i="6"/>
  <c r="Y49" i="6"/>
  <c r="Y40" i="6"/>
  <c r="Y63" i="6"/>
  <c r="Y46" i="6"/>
  <c r="W40" i="6"/>
  <c r="W28" i="6"/>
  <c r="Y29" i="6"/>
  <c r="Y81" i="6"/>
  <c r="Y86" i="6"/>
  <c r="Y28" i="6"/>
  <c r="Y82" i="6"/>
  <c r="Y30" i="6"/>
  <c r="Y85" i="6"/>
  <c r="W34" i="6"/>
  <c r="W74" i="6"/>
  <c r="W56" i="6"/>
  <c r="Y67" i="6"/>
  <c r="W82" i="6"/>
  <c r="Y65" i="6"/>
  <c r="W50" i="6"/>
  <c r="Y36" i="6"/>
  <c r="Y71" i="6"/>
  <c r="Y75" i="6"/>
  <c r="Y73" i="6"/>
  <c r="W78" i="6"/>
  <c r="W29" i="6"/>
  <c r="Y56" i="6"/>
  <c r="W67" i="6"/>
  <c r="W75" i="6"/>
  <c r="W71" i="6"/>
  <c r="Y77" i="6"/>
  <c r="Y80" i="6"/>
  <c r="W86" i="6"/>
  <c r="W79" i="6"/>
  <c r="W10" i="6"/>
  <c r="W26" i="6"/>
  <c r="Y26" i="6"/>
  <c r="Z26" i="6"/>
  <c r="V26" i="6"/>
  <c r="W14" i="6"/>
  <c r="Y11" i="6"/>
  <c r="Y16" i="6"/>
  <c r="W19" i="6"/>
  <c r="W20" i="6"/>
  <c r="Y7" i="6"/>
  <c r="W16" i="6"/>
  <c r="W22" i="6"/>
  <c r="Y19" i="6"/>
  <c r="Y17" i="6"/>
  <c r="Y13" i="6"/>
  <c r="H8" i="4"/>
  <c r="Y23" i="6"/>
  <c r="W24" i="6"/>
  <c r="Y24" i="6"/>
  <c r="Y25" i="6"/>
  <c r="Y12" i="6"/>
  <c r="Y20" i="6"/>
  <c r="W13" i="6"/>
  <c r="Y22" i="6"/>
  <c r="Y10" i="6"/>
  <c r="Y15" i="6"/>
  <c r="W7" i="6"/>
  <c r="W18" i="6"/>
  <c r="Y21" i="6"/>
  <c r="W9" i="6"/>
  <c r="W12" i="6"/>
  <c r="W23" i="6"/>
  <c r="W11" i="6"/>
  <c r="W25" i="6"/>
  <c r="Y14" i="6"/>
  <c r="Y8" i="6"/>
  <c r="Y9" i="6"/>
  <c r="W17" i="6"/>
  <c r="Y18" i="6"/>
  <c r="W15" i="6"/>
  <c r="W21" i="6"/>
  <c r="W8" i="6"/>
  <c r="Z20" i="6"/>
  <c r="Z25" i="6"/>
  <c r="Z18" i="6"/>
  <c r="Z23" i="6"/>
  <c r="Z8" i="6"/>
  <c r="Z12" i="6"/>
  <c r="Z22" i="6"/>
  <c r="Z14" i="6"/>
  <c r="Z17" i="6"/>
  <c r="Z15" i="6"/>
  <c r="Z7" i="6"/>
  <c r="Z13" i="6"/>
  <c r="Z9" i="6"/>
  <c r="Z11" i="6"/>
  <c r="Z16" i="6"/>
  <c r="V22" i="6"/>
  <c r="V12" i="6"/>
  <c r="V23" i="6"/>
  <c r="V24" i="6"/>
  <c r="V17" i="6"/>
  <c r="V19" i="6"/>
  <c r="Z10" i="6"/>
  <c r="Z21" i="6"/>
  <c r="Z19" i="6"/>
  <c r="Z24" i="6"/>
  <c r="V25" i="6"/>
  <c r="V18" i="6"/>
  <c r="V15" i="6"/>
  <c r="V8" i="6"/>
  <c r="V21" i="6"/>
  <c r="V16" i="6"/>
  <c r="V13" i="6"/>
  <c r="V9" i="6"/>
  <c r="V7" i="6"/>
  <c r="V11" i="6"/>
  <c r="V14" i="6"/>
  <c r="V10" i="6"/>
  <c r="V20" i="6"/>
  <c r="AJ13" i="6" l="1"/>
  <c r="F64" i="4" s="1"/>
  <c r="AJ14" i="6"/>
  <c r="F65" i="4" s="1"/>
  <c r="K10" i="8"/>
  <c r="AH19" i="6"/>
  <c r="AN19" i="6" s="1"/>
  <c r="AH23" i="6"/>
  <c r="AN23" i="6" s="1"/>
  <c r="AJ77" i="6"/>
  <c r="J73" i="8" s="1"/>
  <c r="AH77" i="6"/>
  <c r="AN77" i="6" s="1"/>
  <c r="AJ56" i="6"/>
  <c r="J52" i="8" s="1"/>
  <c r="AH56" i="6"/>
  <c r="AN56" i="6" s="1"/>
  <c r="AH75" i="6"/>
  <c r="AN75" i="6" s="1"/>
  <c r="AJ75" i="6"/>
  <c r="J71" i="8" s="1"/>
  <c r="AH65" i="6"/>
  <c r="AN65" i="6" s="1"/>
  <c r="AJ65" i="6"/>
  <c r="J61" i="8" s="1"/>
  <c r="AJ82" i="6"/>
  <c r="J78" i="8" s="1"/>
  <c r="AH82" i="6"/>
  <c r="AN82" i="6" s="1"/>
  <c r="AJ29" i="6"/>
  <c r="AH29" i="6"/>
  <c r="AN29" i="6" s="1"/>
  <c r="AJ63" i="6"/>
  <c r="J59" i="8" s="1"/>
  <c r="AH63" i="6"/>
  <c r="AN63" i="6" s="1"/>
  <c r="AJ76" i="6"/>
  <c r="J72" i="8" s="1"/>
  <c r="AH76" i="6"/>
  <c r="AN76" i="6" s="1"/>
  <c r="AJ27" i="6"/>
  <c r="AH27" i="6"/>
  <c r="AN27" i="6" s="1"/>
  <c r="AJ42" i="6"/>
  <c r="J38" i="8" s="1"/>
  <c r="AH42" i="6"/>
  <c r="AN42" i="6" s="1"/>
  <c r="AJ68" i="6"/>
  <c r="J64" i="8" s="1"/>
  <c r="AH68" i="6"/>
  <c r="AN68" i="6" s="1"/>
  <c r="AJ58" i="6"/>
  <c r="J54" i="8" s="1"/>
  <c r="AH58" i="6"/>
  <c r="AN58" i="6" s="1"/>
  <c r="AJ50" i="6"/>
  <c r="J46" i="8" s="1"/>
  <c r="AH50" i="6"/>
  <c r="AN50" i="6" s="1"/>
  <c r="AJ32" i="6"/>
  <c r="AH32" i="6"/>
  <c r="AN32" i="6" s="1"/>
  <c r="AJ37" i="6"/>
  <c r="J33" i="8" s="1"/>
  <c r="AH37" i="6"/>
  <c r="AN37" i="6" s="1"/>
  <c r="AG78" i="6"/>
  <c r="AM78" i="6" s="1"/>
  <c r="AI78" i="6"/>
  <c r="H74" i="8" s="1"/>
  <c r="AG75" i="6"/>
  <c r="AM75" i="6" s="1"/>
  <c r="AI75" i="6"/>
  <c r="H71" i="8" s="1"/>
  <c r="AI82" i="6"/>
  <c r="H78" i="8" s="1"/>
  <c r="AG82" i="6"/>
  <c r="AM82" i="6" s="1"/>
  <c r="AI41" i="6"/>
  <c r="H37" i="8" s="1"/>
  <c r="AG41" i="6"/>
  <c r="AM41" i="6" s="1"/>
  <c r="AI60" i="6"/>
  <c r="H56" i="8" s="1"/>
  <c r="AG60" i="6"/>
  <c r="AM60" i="6" s="1"/>
  <c r="AI64" i="6"/>
  <c r="H60" i="8" s="1"/>
  <c r="AG64" i="6"/>
  <c r="AM64" i="6" s="1"/>
  <c r="AI36" i="6"/>
  <c r="H32" i="8" s="1"/>
  <c r="AG36" i="6"/>
  <c r="AM36" i="6" s="1"/>
  <c r="AG44" i="6"/>
  <c r="AM44" i="6" s="1"/>
  <c r="AI44" i="6"/>
  <c r="H40" i="8" s="1"/>
  <c r="AG35" i="6"/>
  <c r="AM35" i="6" s="1"/>
  <c r="AI35" i="6"/>
  <c r="H31" i="8" s="1"/>
  <c r="AI53" i="6"/>
  <c r="H49" i="8" s="1"/>
  <c r="AG53" i="6"/>
  <c r="AM53" i="6" s="1"/>
  <c r="AI33" i="6"/>
  <c r="AG33" i="6"/>
  <c r="AM33" i="6" s="1"/>
  <c r="AI59" i="6"/>
  <c r="H55" i="8" s="1"/>
  <c r="AG59" i="6"/>
  <c r="AM59" i="6" s="1"/>
  <c r="AG85" i="6"/>
  <c r="AM85" i="6" s="1"/>
  <c r="AI85" i="6"/>
  <c r="H81" i="8" s="1"/>
  <c r="AJ71" i="6"/>
  <c r="J67" i="8" s="1"/>
  <c r="AH71" i="6"/>
  <c r="AN71" i="6" s="1"/>
  <c r="AH28" i="6"/>
  <c r="AN28" i="6" s="1"/>
  <c r="AJ28" i="6"/>
  <c r="AJ40" i="6"/>
  <c r="J36" i="8" s="1"/>
  <c r="AH40" i="6"/>
  <c r="AN40" i="6" s="1"/>
  <c r="AH39" i="6"/>
  <c r="AN39" i="6" s="1"/>
  <c r="AJ39" i="6"/>
  <c r="J35" i="8" s="1"/>
  <c r="AH41" i="6"/>
  <c r="AN41" i="6" s="1"/>
  <c r="AJ41" i="6"/>
  <c r="J37" i="8" s="1"/>
  <c r="AJ79" i="6"/>
  <c r="J75" i="8" s="1"/>
  <c r="AH79" i="6"/>
  <c r="AN79" i="6" s="1"/>
  <c r="AJ34" i="6"/>
  <c r="J30" i="8" s="1"/>
  <c r="AH34" i="6"/>
  <c r="AN34" i="6" s="1"/>
  <c r="AJ53" i="6"/>
  <c r="J49" i="8" s="1"/>
  <c r="AH53" i="6"/>
  <c r="AN53" i="6" s="1"/>
  <c r="AH57" i="6"/>
  <c r="AN57" i="6" s="1"/>
  <c r="AJ57" i="6"/>
  <c r="J53" i="8" s="1"/>
  <c r="AH47" i="6"/>
  <c r="AN47" i="6" s="1"/>
  <c r="AJ47" i="6"/>
  <c r="J43" i="8" s="1"/>
  <c r="AJ83" i="6"/>
  <c r="J79" i="8" s="1"/>
  <c r="AH83" i="6"/>
  <c r="AN83" i="6" s="1"/>
  <c r="AJ52" i="6"/>
  <c r="J48" i="8" s="1"/>
  <c r="AH52" i="6"/>
  <c r="AN52" i="6" s="1"/>
  <c r="AJ72" i="6"/>
  <c r="J68" i="8" s="1"/>
  <c r="AH72" i="6"/>
  <c r="AN72" i="6" s="1"/>
  <c r="AJ45" i="6"/>
  <c r="J41" i="8" s="1"/>
  <c r="AH45" i="6"/>
  <c r="AN45" i="6" s="1"/>
  <c r="AI74" i="6"/>
  <c r="H70" i="8" s="1"/>
  <c r="AG74" i="6"/>
  <c r="AM74" i="6" s="1"/>
  <c r="AI50" i="6"/>
  <c r="H46" i="8" s="1"/>
  <c r="AG50" i="6"/>
  <c r="AM50" i="6" s="1"/>
  <c r="AG67" i="6"/>
  <c r="AM67" i="6" s="1"/>
  <c r="AI67" i="6"/>
  <c r="H63" i="8" s="1"/>
  <c r="AI29" i="6"/>
  <c r="AG29" i="6"/>
  <c r="AM29" i="6" s="1"/>
  <c r="AI52" i="6"/>
  <c r="H48" i="8" s="1"/>
  <c r="AG52" i="6"/>
  <c r="AM52" i="6" s="1"/>
  <c r="AI77" i="6"/>
  <c r="H73" i="8" s="1"/>
  <c r="AG77" i="6"/>
  <c r="AM77" i="6" s="1"/>
  <c r="AG48" i="6"/>
  <c r="AM48" i="6" s="1"/>
  <c r="AI48" i="6"/>
  <c r="H44" i="8" s="1"/>
  <c r="AG68" i="6"/>
  <c r="AM68" i="6" s="1"/>
  <c r="AI68" i="6"/>
  <c r="H64" i="8" s="1"/>
  <c r="AG47" i="6"/>
  <c r="AM47" i="6" s="1"/>
  <c r="AI47" i="6"/>
  <c r="H43" i="8" s="1"/>
  <c r="AI83" i="6"/>
  <c r="H79" i="8" s="1"/>
  <c r="AG83" i="6"/>
  <c r="AM83" i="6" s="1"/>
  <c r="AI62" i="6"/>
  <c r="H58" i="8" s="1"/>
  <c r="AG62" i="6"/>
  <c r="AM62" i="6" s="1"/>
  <c r="AI42" i="6"/>
  <c r="H38" i="8" s="1"/>
  <c r="AG42" i="6"/>
  <c r="AM42" i="6" s="1"/>
  <c r="AG31" i="6"/>
  <c r="AM31" i="6" s="1"/>
  <c r="AI31" i="6"/>
  <c r="AG65" i="6"/>
  <c r="AM65" i="6" s="1"/>
  <c r="AI65" i="6"/>
  <c r="H61" i="8" s="1"/>
  <c r="AG55" i="6"/>
  <c r="AM55" i="6" s="1"/>
  <c r="AI55" i="6"/>
  <c r="H51" i="8" s="1"/>
  <c r="AI32" i="6"/>
  <c r="AG32" i="6"/>
  <c r="AM32" i="6" s="1"/>
  <c r="AI43" i="6"/>
  <c r="H39" i="8" s="1"/>
  <c r="AG43" i="6"/>
  <c r="AM43" i="6" s="1"/>
  <c r="AG39" i="6"/>
  <c r="AM39" i="6" s="1"/>
  <c r="AI39" i="6"/>
  <c r="H35" i="8" s="1"/>
  <c r="AG66" i="6"/>
  <c r="AM66" i="6" s="1"/>
  <c r="AI66" i="6"/>
  <c r="H62" i="8" s="1"/>
  <c r="AI73" i="6"/>
  <c r="H69" i="8" s="1"/>
  <c r="AG73" i="6"/>
  <c r="AM73" i="6" s="1"/>
  <c r="AH36" i="6"/>
  <c r="AN36" i="6" s="1"/>
  <c r="AJ36" i="6"/>
  <c r="J32" i="8" s="1"/>
  <c r="AH67" i="6"/>
  <c r="AN67" i="6" s="1"/>
  <c r="AJ67" i="6"/>
  <c r="J63" i="8" s="1"/>
  <c r="AJ85" i="6"/>
  <c r="J81" i="8" s="1"/>
  <c r="AH85" i="6"/>
  <c r="AN85" i="6" s="1"/>
  <c r="AH86" i="6"/>
  <c r="AN86" i="6" s="1"/>
  <c r="AJ86" i="6"/>
  <c r="J82" i="8" s="1"/>
  <c r="AJ49" i="6"/>
  <c r="J45" i="8" s="1"/>
  <c r="AH49" i="6"/>
  <c r="AN49" i="6" s="1"/>
  <c r="AH44" i="6"/>
  <c r="AN44" i="6" s="1"/>
  <c r="AJ44" i="6"/>
  <c r="J40" i="8" s="1"/>
  <c r="AH43" i="6"/>
  <c r="AN43" i="6" s="1"/>
  <c r="AJ43" i="6"/>
  <c r="J39" i="8" s="1"/>
  <c r="AH64" i="6"/>
  <c r="AN64" i="6" s="1"/>
  <c r="AJ64" i="6"/>
  <c r="J60" i="8" s="1"/>
  <c r="AH66" i="6"/>
  <c r="AN66" i="6" s="1"/>
  <c r="AJ66" i="6"/>
  <c r="J62" i="8" s="1"/>
  <c r="AJ84" i="6"/>
  <c r="J80" i="8" s="1"/>
  <c r="AH84" i="6"/>
  <c r="AN84" i="6" s="1"/>
  <c r="AH74" i="6"/>
  <c r="AN74" i="6" s="1"/>
  <c r="AJ74" i="6"/>
  <c r="J70" i="8" s="1"/>
  <c r="AH33" i="6"/>
  <c r="AN33" i="6" s="1"/>
  <c r="AJ33" i="6"/>
  <c r="AJ48" i="6"/>
  <c r="J44" i="8" s="1"/>
  <c r="AH48" i="6"/>
  <c r="AN48" i="6" s="1"/>
  <c r="AJ51" i="6"/>
  <c r="J47" i="8" s="1"/>
  <c r="AH51" i="6"/>
  <c r="AN51" i="6" s="1"/>
  <c r="AG79" i="6"/>
  <c r="AM79" i="6" s="1"/>
  <c r="AI79" i="6"/>
  <c r="H75" i="8" s="1"/>
  <c r="AI28" i="6"/>
  <c r="AG28" i="6"/>
  <c r="AM28" i="6" s="1"/>
  <c r="AI56" i="6"/>
  <c r="H52" i="8" s="1"/>
  <c r="AG56" i="6"/>
  <c r="AM56" i="6" s="1"/>
  <c r="AG49" i="6"/>
  <c r="AM49" i="6" s="1"/>
  <c r="AI49" i="6"/>
  <c r="H45" i="8" s="1"/>
  <c r="AI63" i="6"/>
  <c r="H59" i="8" s="1"/>
  <c r="AG63" i="6"/>
  <c r="AM63" i="6" s="1"/>
  <c r="AI76" i="6"/>
  <c r="H72" i="8" s="1"/>
  <c r="AG76" i="6"/>
  <c r="AM76" i="6" s="1"/>
  <c r="AG72" i="6"/>
  <c r="AM72" i="6" s="1"/>
  <c r="AI72" i="6"/>
  <c r="H68" i="8" s="1"/>
  <c r="AG51" i="6"/>
  <c r="AM51" i="6" s="1"/>
  <c r="AI51" i="6"/>
  <c r="H47" i="8" s="1"/>
  <c r="AG81" i="6"/>
  <c r="AM81" i="6" s="1"/>
  <c r="AI81" i="6"/>
  <c r="H77" i="8" s="1"/>
  <c r="AI38" i="6"/>
  <c r="H34" i="8" s="1"/>
  <c r="AG38" i="6"/>
  <c r="AM38" i="6" s="1"/>
  <c r="AG57" i="6"/>
  <c r="AM57" i="6" s="1"/>
  <c r="AI57" i="6"/>
  <c r="H53" i="8" s="1"/>
  <c r="AG61" i="6"/>
  <c r="AM61" i="6" s="1"/>
  <c r="AI61" i="6"/>
  <c r="H57" i="8" s="1"/>
  <c r="AI84" i="6"/>
  <c r="H80" i="8" s="1"/>
  <c r="AG84" i="6"/>
  <c r="AM84" i="6" s="1"/>
  <c r="AI46" i="6"/>
  <c r="H42" i="8" s="1"/>
  <c r="AG46" i="6"/>
  <c r="AM46" i="6" s="1"/>
  <c r="AI40" i="6"/>
  <c r="H36" i="8" s="1"/>
  <c r="AG40" i="6"/>
  <c r="AM40" i="6" s="1"/>
  <c r="AG54" i="6"/>
  <c r="AM54" i="6" s="1"/>
  <c r="AI54" i="6"/>
  <c r="H50" i="8" s="1"/>
  <c r="AG69" i="6"/>
  <c r="AM69" i="6" s="1"/>
  <c r="AI69" i="6"/>
  <c r="H65" i="8" s="1"/>
  <c r="AJ80" i="6"/>
  <c r="J76" i="8" s="1"/>
  <c r="AH80" i="6"/>
  <c r="AN80" i="6" s="1"/>
  <c r="AH73" i="6"/>
  <c r="AN73" i="6" s="1"/>
  <c r="AJ73" i="6"/>
  <c r="J69" i="8" s="1"/>
  <c r="AH30" i="6"/>
  <c r="AN30" i="6" s="1"/>
  <c r="AJ30" i="6"/>
  <c r="AJ81" i="6"/>
  <c r="J77" i="8" s="1"/>
  <c r="AH81" i="6"/>
  <c r="AN81" i="6" s="1"/>
  <c r="AH46" i="6"/>
  <c r="AN46" i="6" s="1"/>
  <c r="AJ46" i="6"/>
  <c r="J42" i="8" s="1"/>
  <c r="AJ60" i="6"/>
  <c r="J56" i="8" s="1"/>
  <c r="AH60" i="6"/>
  <c r="AN60" i="6" s="1"/>
  <c r="AJ35" i="6"/>
  <c r="J31" i="8" s="1"/>
  <c r="AH35" i="6"/>
  <c r="AN35" i="6" s="1"/>
  <c r="AH59" i="6"/>
  <c r="AN59" i="6" s="1"/>
  <c r="AJ59" i="6"/>
  <c r="J55" i="8" s="1"/>
  <c r="AH70" i="6"/>
  <c r="AN70" i="6" s="1"/>
  <c r="AJ70" i="6"/>
  <c r="J66" i="8" s="1"/>
  <c r="AH69" i="6"/>
  <c r="AN69" i="6" s="1"/>
  <c r="AJ69" i="6"/>
  <c r="J65" i="8" s="1"/>
  <c r="AH55" i="6"/>
  <c r="AN55" i="6" s="1"/>
  <c r="AJ55" i="6"/>
  <c r="J51" i="8" s="1"/>
  <c r="AJ78" i="6"/>
  <c r="J74" i="8" s="1"/>
  <c r="AH78" i="6"/>
  <c r="AN78" i="6" s="1"/>
  <c r="AH31" i="6"/>
  <c r="AN31" i="6" s="1"/>
  <c r="AJ31" i="6"/>
  <c r="AH54" i="6"/>
  <c r="AN54" i="6" s="1"/>
  <c r="AJ54" i="6"/>
  <c r="J50" i="8" s="1"/>
  <c r="AH62" i="6"/>
  <c r="AN62" i="6" s="1"/>
  <c r="AJ62" i="6"/>
  <c r="J58" i="8" s="1"/>
  <c r="AJ38" i="6"/>
  <c r="J34" i="8" s="1"/>
  <c r="AH38" i="6"/>
  <c r="AN38" i="6" s="1"/>
  <c r="AJ61" i="6"/>
  <c r="J57" i="8" s="1"/>
  <c r="AH61" i="6"/>
  <c r="AN61" i="6" s="1"/>
  <c r="AI34" i="6"/>
  <c r="H30" i="8" s="1"/>
  <c r="AG34" i="6"/>
  <c r="AM34" i="6" s="1"/>
  <c r="AI86" i="6"/>
  <c r="H82" i="8" s="1"/>
  <c r="AG86" i="6"/>
  <c r="AM86" i="6" s="1"/>
  <c r="AI71" i="6"/>
  <c r="H67" i="8" s="1"/>
  <c r="AG71" i="6"/>
  <c r="AM71" i="6" s="1"/>
  <c r="AG58" i="6"/>
  <c r="AM58" i="6" s="1"/>
  <c r="AI58" i="6"/>
  <c r="H54" i="8" s="1"/>
  <c r="AI30" i="6"/>
  <c r="AG30" i="6"/>
  <c r="AM30" i="6" s="1"/>
  <c r="AG37" i="6"/>
  <c r="AM37" i="6" s="1"/>
  <c r="AI37" i="6"/>
  <c r="H33" i="8" s="1"/>
  <c r="AI80" i="6"/>
  <c r="H76" i="8" s="1"/>
  <c r="AG80" i="6"/>
  <c r="AM80" i="6" s="1"/>
  <c r="AI70" i="6"/>
  <c r="H66" i="8" s="1"/>
  <c r="AG70" i="6"/>
  <c r="AM70" i="6" s="1"/>
  <c r="AG45" i="6"/>
  <c r="AM45" i="6" s="1"/>
  <c r="AI45" i="6"/>
  <c r="H41" i="8" s="1"/>
  <c r="AI27" i="6"/>
  <c r="AG27" i="6"/>
  <c r="AM27" i="6" s="1"/>
  <c r="AH11" i="6"/>
  <c r="AN11" i="6" s="1"/>
  <c r="AH15" i="6"/>
  <c r="AN15" i="6" s="1"/>
  <c r="AJ17" i="6"/>
  <c r="F68" i="4" s="1"/>
  <c r="AJ20" i="6"/>
  <c r="AL20" i="6" s="1"/>
  <c r="AH18" i="6"/>
  <c r="AN18" i="6" s="1"/>
  <c r="AH26" i="6"/>
  <c r="AN26" i="6" s="1"/>
  <c r="AJ26" i="6"/>
  <c r="AI26" i="6"/>
  <c r="AG26" i="6"/>
  <c r="AM26" i="6" s="1"/>
  <c r="AH24" i="6"/>
  <c r="AN24" i="6" s="1"/>
  <c r="AJ18" i="6"/>
  <c r="F69" i="4" s="1"/>
  <c r="AJ16" i="6"/>
  <c r="F67" i="4" s="1"/>
  <c r="AJ10" i="6"/>
  <c r="AL10" i="6" s="1"/>
  <c r="AJ8" i="6"/>
  <c r="AL8" i="6" s="1"/>
  <c r="AH10" i="6"/>
  <c r="AN10" i="6" s="1"/>
  <c r="AJ22" i="6"/>
  <c r="F73" i="4" s="1"/>
  <c r="AH25" i="6"/>
  <c r="AN25" i="6" s="1"/>
  <c r="AH20" i="6"/>
  <c r="AN20" i="6" s="1"/>
  <c r="AJ21" i="6"/>
  <c r="AH12" i="6"/>
  <c r="AN12" i="6" s="1"/>
  <c r="Y5" i="6"/>
  <c r="AJ9" i="6"/>
  <c r="AL9" i="6" s="1"/>
  <c r="W5" i="6"/>
  <c r="Z5" i="6"/>
  <c r="AJ25" i="6"/>
  <c r="AL25" i="6" s="1"/>
  <c r="AJ12" i="6"/>
  <c r="F63" i="4" s="1"/>
  <c r="AJ15" i="6"/>
  <c r="F66" i="4" s="1"/>
  <c r="AH16" i="6"/>
  <c r="AN16" i="6" s="1"/>
  <c r="AJ11" i="6"/>
  <c r="AL11" i="6" s="1"/>
  <c r="AH8" i="6"/>
  <c r="AN8" i="6" s="1"/>
  <c r="AL21" i="6"/>
  <c r="AL16" i="6"/>
  <c r="E12" i="8" s="1"/>
  <c r="J9" i="8"/>
  <c r="AL13" i="6"/>
  <c r="E9" i="8" s="1"/>
  <c r="J10" i="8"/>
  <c r="AL14" i="6"/>
  <c r="AG14" i="6"/>
  <c r="AM14" i="6" s="1"/>
  <c r="AI14" i="6"/>
  <c r="AI15" i="6"/>
  <c r="E66" i="4" s="1"/>
  <c r="AG15" i="6"/>
  <c r="AM15" i="6" s="1"/>
  <c r="AI22" i="6"/>
  <c r="E73" i="4" s="1"/>
  <c r="AG22" i="6"/>
  <c r="AM22" i="6" s="1"/>
  <c r="V5" i="6"/>
  <c r="AG7" i="6"/>
  <c r="AI7" i="6"/>
  <c r="AG10" i="6"/>
  <c r="AM10" i="6" s="1"/>
  <c r="AI10" i="6"/>
  <c r="AI9" i="6"/>
  <c r="AG9" i="6"/>
  <c r="AM9" i="6" s="1"/>
  <c r="AG8" i="6"/>
  <c r="AM8" i="6" s="1"/>
  <c r="AI8" i="6"/>
  <c r="AG19" i="6"/>
  <c r="AM19" i="6" s="1"/>
  <c r="AI19" i="6"/>
  <c r="E70" i="4" s="1"/>
  <c r="AG12" i="6"/>
  <c r="AM12" i="6" s="1"/>
  <c r="AI12" i="6"/>
  <c r="E63" i="4" s="1"/>
  <c r="AJ19" i="6"/>
  <c r="F70" i="4" s="1"/>
  <c r="AJ24" i="6"/>
  <c r="AH21" i="6"/>
  <c r="AN21" i="6" s="1"/>
  <c r="AH17" i="6"/>
  <c r="AN17" i="6" s="1"/>
  <c r="AJ23" i="6"/>
  <c r="AJ7" i="6"/>
  <c r="AI13" i="6"/>
  <c r="E64" i="4" s="1"/>
  <c r="AG13" i="6"/>
  <c r="AM13" i="6" s="1"/>
  <c r="AI11" i="6"/>
  <c r="AG11" i="6"/>
  <c r="AM11" i="6" s="1"/>
  <c r="AG16" i="6"/>
  <c r="AM16" i="6" s="1"/>
  <c r="AI16" i="6"/>
  <c r="E67" i="4" s="1"/>
  <c r="AI18" i="6"/>
  <c r="E69" i="4" s="1"/>
  <c r="AG18" i="6"/>
  <c r="AM18" i="6" s="1"/>
  <c r="AG24" i="6"/>
  <c r="AM24" i="6" s="1"/>
  <c r="AI24" i="6"/>
  <c r="AH13" i="6"/>
  <c r="AN13" i="6" s="1"/>
  <c r="AH9" i="6"/>
  <c r="AN9" i="6" s="1"/>
  <c r="AH14" i="6"/>
  <c r="AN14" i="6" s="1"/>
  <c r="AH22" i="6"/>
  <c r="AN22" i="6" s="1"/>
  <c r="AI17" i="6"/>
  <c r="E68" i="4" s="1"/>
  <c r="AG17" i="6"/>
  <c r="AM17" i="6" s="1"/>
  <c r="AI20" i="6"/>
  <c r="AG20" i="6"/>
  <c r="AM20" i="6" s="1"/>
  <c r="AI21" i="6"/>
  <c r="AG21" i="6"/>
  <c r="AM21" i="6" s="1"/>
  <c r="AI25" i="6"/>
  <c r="AG25" i="6"/>
  <c r="AM25" i="6" s="1"/>
  <c r="AI23" i="6"/>
  <c r="AG23" i="6"/>
  <c r="AM23" i="6" s="1"/>
  <c r="AH7" i="6"/>
  <c r="E10" i="8" l="1"/>
  <c r="F10" i="8"/>
  <c r="E65" i="4"/>
  <c r="I10" i="8"/>
  <c r="J13" i="8"/>
  <c r="AL22" i="6"/>
  <c r="E18" i="8" s="1"/>
  <c r="AL15" i="6"/>
  <c r="E11" i="8" s="1"/>
  <c r="AL18" i="6"/>
  <c r="E14" i="8" s="1"/>
  <c r="J23" i="8"/>
  <c r="AL27" i="6"/>
  <c r="E23" i="8" s="1"/>
  <c r="AL12" i="6"/>
  <c r="E8" i="8" s="1"/>
  <c r="AL17" i="6"/>
  <c r="E13" i="8" s="1"/>
  <c r="J27" i="8"/>
  <c r="AL31" i="6"/>
  <c r="J26" i="8"/>
  <c r="AL30" i="6"/>
  <c r="E26" i="8" s="1"/>
  <c r="J29" i="8"/>
  <c r="AL33" i="6"/>
  <c r="J24" i="8"/>
  <c r="AL28" i="6"/>
  <c r="E24" i="8" s="1"/>
  <c r="K22" i="8"/>
  <c r="AL26" i="6"/>
  <c r="E22" i="8" s="1"/>
  <c r="J28" i="8"/>
  <c r="AL32" i="6"/>
  <c r="J25" i="8"/>
  <c r="AL29" i="6"/>
  <c r="E25" i="8" s="1"/>
  <c r="J4" i="8"/>
  <c r="H26" i="8"/>
  <c r="AK30" i="6"/>
  <c r="C26" i="8" s="1"/>
  <c r="H27" i="8"/>
  <c r="AK31" i="6"/>
  <c r="I22" i="8"/>
  <c r="AK26" i="6"/>
  <c r="C22" i="8" s="1"/>
  <c r="H23" i="8"/>
  <c r="AK27" i="6"/>
  <c r="C23" i="8" s="1"/>
  <c r="H24" i="8"/>
  <c r="AK28" i="6"/>
  <c r="C24" i="8" s="1"/>
  <c r="H28" i="8"/>
  <c r="AK32" i="6"/>
  <c r="H25" i="8"/>
  <c r="AK29" i="6"/>
  <c r="C25" i="8" s="1"/>
  <c r="H29" i="8"/>
  <c r="AK33" i="6"/>
  <c r="E60" i="4"/>
  <c r="I5" i="8"/>
  <c r="E5" i="8"/>
  <c r="F5" i="8"/>
  <c r="F60" i="4"/>
  <c r="K5" i="8"/>
  <c r="F59" i="4"/>
  <c r="K4" i="8"/>
  <c r="E59" i="4"/>
  <c r="I4" i="8"/>
  <c r="E4" i="8"/>
  <c r="F4" i="8"/>
  <c r="F58" i="4"/>
  <c r="K3" i="8"/>
  <c r="E58" i="4"/>
  <c r="I3" i="8"/>
  <c r="F74" i="4"/>
  <c r="K19" i="8"/>
  <c r="F62" i="4"/>
  <c r="K7" i="8"/>
  <c r="F61" i="4"/>
  <c r="K6" i="8"/>
  <c r="E74" i="4"/>
  <c r="I19" i="8"/>
  <c r="E61" i="4"/>
  <c r="I6" i="8"/>
  <c r="E7" i="8"/>
  <c r="F7" i="8"/>
  <c r="E6" i="8"/>
  <c r="F6" i="8"/>
  <c r="E62" i="4"/>
  <c r="I7" i="8"/>
  <c r="F21" i="8"/>
  <c r="E21" i="8"/>
  <c r="F76" i="4"/>
  <c r="J21" i="8"/>
  <c r="E76" i="4"/>
  <c r="H21" i="8"/>
  <c r="J8" i="8"/>
  <c r="E72" i="4"/>
  <c r="H17" i="8"/>
  <c r="E16" i="8"/>
  <c r="F16" i="8"/>
  <c r="E71" i="4"/>
  <c r="I16" i="8"/>
  <c r="F71" i="4"/>
  <c r="K16" i="8"/>
  <c r="E75" i="4"/>
  <c r="I20" i="8"/>
  <c r="F75" i="4"/>
  <c r="K20" i="8"/>
  <c r="F17" i="8"/>
  <c r="E17" i="8"/>
  <c r="F72" i="4"/>
  <c r="J17" i="8"/>
  <c r="J7" i="8"/>
  <c r="E109" i="4"/>
  <c r="I54" i="8"/>
  <c r="F82" i="4"/>
  <c r="K27" i="8"/>
  <c r="E105" i="4"/>
  <c r="I50" i="8"/>
  <c r="F84" i="4"/>
  <c r="K29" i="8"/>
  <c r="F115" i="4"/>
  <c r="K60" i="8"/>
  <c r="F137" i="4"/>
  <c r="K82" i="8"/>
  <c r="E119" i="4"/>
  <c r="I64" i="8"/>
  <c r="F98" i="4"/>
  <c r="K43" i="8"/>
  <c r="F79" i="4"/>
  <c r="K24" i="8"/>
  <c r="E136" i="4"/>
  <c r="I81" i="8"/>
  <c r="E129" i="4"/>
  <c r="I74" i="8"/>
  <c r="F116" i="4"/>
  <c r="K61" i="8"/>
  <c r="E78" i="4"/>
  <c r="I23" i="8"/>
  <c r="E121" i="4"/>
  <c r="I66" i="8"/>
  <c r="E137" i="4"/>
  <c r="I82" i="8"/>
  <c r="F112" i="4"/>
  <c r="K57" i="8"/>
  <c r="F86" i="4"/>
  <c r="K31" i="8"/>
  <c r="F131" i="4"/>
  <c r="K76" i="8"/>
  <c r="E97" i="4"/>
  <c r="I42" i="8"/>
  <c r="E89" i="4"/>
  <c r="I34" i="8"/>
  <c r="E127" i="4"/>
  <c r="I72" i="8"/>
  <c r="E79" i="4"/>
  <c r="I24" i="8"/>
  <c r="F102" i="4"/>
  <c r="K47" i="8"/>
  <c r="F135" i="4"/>
  <c r="K80" i="8"/>
  <c r="E124" i="4"/>
  <c r="I69" i="8"/>
  <c r="E83" i="4"/>
  <c r="I28" i="8"/>
  <c r="E93" i="4"/>
  <c r="I38" i="8"/>
  <c r="E134" i="4"/>
  <c r="I79" i="8"/>
  <c r="E128" i="4"/>
  <c r="I73" i="8"/>
  <c r="E80" i="4"/>
  <c r="I25" i="8"/>
  <c r="E101" i="4"/>
  <c r="I46" i="8"/>
  <c r="F96" i="4"/>
  <c r="K41" i="8"/>
  <c r="F103" i="4"/>
  <c r="K48" i="8"/>
  <c r="F104" i="4"/>
  <c r="K49" i="8"/>
  <c r="F130" i="4"/>
  <c r="K75" i="8"/>
  <c r="E84" i="4"/>
  <c r="I29" i="8"/>
  <c r="E87" i="4"/>
  <c r="I32" i="8"/>
  <c r="E111" i="4"/>
  <c r="I56" i="8"/>
  <c r="E133" i="4"/>
  <c r="I78" i="8"/>
  <c r="F83" i="4"/>
  <c r="K28" i="8"/>
  <c r="F109" i="4"/>
  <c r="K54" i="8"/>
  <c r="F93" i="4"/>
  <c r="K38" i="8"/>
  <c r="F127" i="4"/>
  <c r="K72" i="8"/>
  <c r="F80" i="4"/>
  <c r="K25" i="8"/>
  <c r="F107" i="4"/>
  <c r="K52" i="8"/>
  <c r="E88" i="4"/>
  <c r="I33" i="8"/>
  <c r="F113" i="4"/>
  <c r="K58" i="8"/>
  <c r="F106" i="4"/>
  <c r="K51" i="8"/>
  <c r="F121" i="4"/>
  <c r="K66" i="8"/>
  <c r="F97" i="4"/>
  <c r="K42" i="8"/>
  <c r="F81" i="4"/>
  <c r="K26" i="8"/>
  <c r="E112" i="4"/>
  <c r="I57" i="8"/>
  <c r="E102" i="4"/>
  <c r="I47" i="8"/>
  <c r="E100" i="4"/>
  <c r="I45" i="8"/>
  <c r="F95" i="4"/>
  <c r="K40" i="8"/>
  <c r="F118" i="4"/>
  <c r="K63" i="8"/>
  <c r="E90" i="4"/>
  <c r="I35" i="8"/>
  <c r="E116" i="4"/>
  <c r="I61" i="8"/>
  <c r="F90" i="4"/>
  <c r="K35" i="8"/>
  <c r="E86" i="4"/>
  <c r="I31" i="8"/>
  <c r="E96" i="4"/>
  <c r="I41" i="8"/>
  <c r="F105" i="4"/>
  <c r="K50" i="8"/>
  <c r="F120" i="4"/>
  <c r="K65" i="8"/>
  <c r="F110" i="4"/>
  <c r="K55" i="8"/>
  <c r="F124" i="4"/>
  <c r="K69" i="8"/>
  <c r="E120" i="4"/>
  <c r="I65" i="8"/>
  <c r="E108" i="4"/>
  <c r="I53" i="8"/>
  <c r="E132" i="4"/>
  <c r="I77" i="8"/>
  <c r="E123" i="4"/>
  <c r="I68" i="8"/>
  <c r="E130" i="4"/>
  <c r="I75" i="8"/>
  <c r="F125" i="4"/>
  <c r="K70" i="8"/>
  <c r="F117" i="4"/>
  <c r="K62" i="8"/>
  <c r="F94" i="4"/>
  <c r="K39" i="8"/>
  <c r="F87" i="4"/>
  <c r="K32" i="8"/>
  <c r="E117" i="4"/>
  <c r="I62" i="8"/>
  <c r="E106" i="4"/>
  <c r="I51" i="8"/>
  <c r="E82" i="4"/>
  <c r="I27" i="8"/>
  <c r="E98" i="4"/>
  <c r="I43" i="8"/>
  <c r="E99" i="4"/>
  <c r="I44" i="8"/>
  <c r="E118" i="4"/>
  <c r="I63" i="8"/>
  <c r="F108" i="4"/>
  <c r="K53" i="8"/>
  <c r="F92" i="4"/>
  <c r="K37" i="8"/>
  <c r="E95" i="4"/>
  <c r="I40" i="8"/>
  <c r="E126" i="4"/>
  <c r="I71" i="8"/>
  <c r="F126" i="4"/>
  <c r="K71" i="8"/>
  <c r="J16" i="8"/>
  <c r="E131" i="4"/>
  <c r="I76" i="8"/>
  <c r="E81" i="4"/>
  <c r="I26" i="8"/>
  <c r="E122" i="4"/>
  <c r="I67" i="8"/>
  <c r="E85" i="4"/>
  <c r="I30" i="8"/>
  <c r="F89" i="4"/>
  <c r="K34" i="8"/>
  <c r="F129" i="4"/>
  <c r="K74" i="8"/>
  <c r="F111" i="4"/>
  <c r="K56" i="8"/>
  <c r="F132" i="4"/>
  <c r="K77" i="8"/>
  <c r="E91" i="4"/>
  <c r="I36" i="8"/>
  <c r="E135" i="4"/>
  <c r="I80" i="8"/>
  <c r="E114" i="4"/>
  <c r="I59" i="8"/>
  <c r="E107" i="4"/>
  <c r="I52" i="8"/>
  <c r="F99" i="4"/>
  <c r="K44" i="8"/>
  <c r="F100" i="4"/>
  <c r="K45" i="8"/>
  <c r="F136" i="4"/>
  <c r="K81" i="8"/>
  <c r="E94" i="4"/>
  <c r="I39" i="8"/>
  <c r="E113" i="4"/>
  <c r="I58" i="8"/>
  <c r="E103" i="4"/>
  <c r="I48" i="8"/>
  <c r="E125" i="4"/>
  <c r="I70" i="8"/>
  <c r="F123" i="4"/>
  <c r="K68" i="8"/>
  <c r="F134" i="4"/>
  <c r="K79" i="8"/>
  <c r="F85" i="4"/>
  <c r="K30" i="8"/>
  <c r="F91" i="4"/>
  <c r="K36" i="8"/>
  <c r="F122" i="4"/>
  <c r="K67" i="8"/>
  <c r="E110" i="4"/>
  <c r="I55" i="8"/>
  <c r="E104" i="4"/>
  <c r="I49" i="8"/>
  <c r="E115" i="4"/>
  <c r="I60" i="8"/>
  <c r="E92" i="4"/>
  <c r="I37" i="8"/>
  <c r="F88" i="4"/>
  <c r="K33" i="8"/>
  <c r="F101" i="4"/>
  <c r="K46" i="8"/>
  <c r="F119" i="4"/>
  <c r="K64" i="8"/>
  <c r="F78" i="4"/>
  <c r="K23" i="8"/>
  <c r="F114" i="4"/>
  <c r="K59" i="8"/>
  <c r="F133" i="4"/>
  <c r="K78" i="8"/>
  <c r="F128" i="4"/>
  <c r="K73" i="8"/>
  <c r="E77" i="4"/>
  <c r="H22" i="8"/>
  <c r="F77" i="4"/>
  <c r="J22" i="8"/>
  <c r="J6" i="8"/>
  <c r="K17" i="8"/>
  <c r="J11" i="8"/>
  <c r="J14" i="8"/>
  <c r="J18" i="8"/>
  <c r="J12" i="8"/>
  <c r="J5" i="8"/>
  <c r="K21" i="8"/>
  <c r="AH3" i="6"/>
  <c r="AN7" i="6"/>
  <c r="AN3" i="6" s="1"/>
  <c r="AK25" i="6"/>
  <c r="I21" i="8"/>
  <c r="H16" i="8"/>
  <c r="AK20" i="6"/>
  <c r="H13" i="8"/>
  <c r="AK17" i="6"/>
  <c r="C13" i="8" s="1"/>
  <c r="H9" i="8"/>
  <c r="AK13" i="6"/>
  <c r="C9" i="8" s="1"/>
  <c r="AJ3" i="6"/>
  <c r="AL7" i="6"/>
  <c r="F3" i="8" s="1"/>
  <c r="J3" i="8"/>
  <c r="H15" i="8"/>
  <c r="AK19" i="6"/>
  <c r="C15" i="8" s="1"/>
  <c r="H19" i="8"/>
  <c r="AK23" i="6"/>
  <c r="I17" i="8"/>
  <c r="AK21" i="6"/>
  <c r="H14" i="8"/>
  <c r="AK18" i="6"/>
  <c r="C14" i="8" s="1"/>
  <c r="H7" i="8"/>
  <c r="AK11" i="6"/>
  <c r="J19" i="8"/>
  <c r="AL23" i="6"/>
  <c r="AL19" i="6"/>
  <c r="E15" i="8" s="1"/>
  <c r="J15" i="8"/>
  <c r="H5" i="8"/>
  <c r="AK9" i="6"/>
  <c r="AG3" i="6"/>
  <c r="AM7" i="6"/>
  <c r="AM3" i="6" s="1"/>
  <c r="H10" i="8"/>
  <c r="AK14" i="6"/>
  <c r="J20" i="8"/>
  <c r="AL24" i="6"/>
  <c r="AI3" i="6"/>
  <c r="H3" i="8"/>
  <c r="AK7" i="6"/>
  <c r="D3" i="8" s="1"/>
  <c r="AK15" i="6"/>
  <c r="C11" i="8" s="1"/>
  <c r="H11" i="8"/>
  <c r="H20" i="8"/>
  <c r="AK24" i="6"/>
  <c r="H12" i="8"/>
  <c r="AK16" i="6"/>
  <c r="C12" i="8" s="1"/>
  <c r="H8" i="8"/>
  <c r="AK12" i="6"/>
  <c r="C8" i="8" s="1"/>
  <c r="H4" i="8"/>
  <c r="AK8" i="6"/>
  <c r="AK10" i="6"/>
  <c r="H6" i="8"/>
  <c r="H18" i="8"/>
  <c r="AK22" i="6"/>
  <c r="C18" i="8" s="1"/>
  <c r="D29" i="8" l="1"/>
  <c r="C29" i="8"/>
  <c r="D28" i="8"/>
  <c r="C28" i="8"/>
  <c r="F28" i="8"/>
  <c r="E28" i="8"/>
  <c r="F29" i="8"/>
  <c r="E29" i="8"/>
  <c r="C10" i="8"/>
  <c r="D10" i="8"/>
  <c r="D27" i="8"/>
  <c r="C27" i="8"/>
  <c r="F27" i="8"/>
  <c r="E27" i="8"/>
  <c r="C5" i="8"/>
  <c r="D5" i="8"/>
  <c r="C4" i="8"/>
  <c r="D4" i="8"/>
  <c r="C7" i="8"/>
  <c r="D7" i="8"/>
  <c r="C6" i="8"/>
  <c r="D6" i="8"/>
  <c r="E19" i="8"/>
  <c r="F19" i="8"/>
  <c r="C19" i="8"/>
  <c r="D19" i="8"/>
  <c r="D21" i="8"/>
  <c r="C21" i="8"/>
  <c r="D17" i="8"/>
  <c r="C17" i="8"/>
  <c r="E20" i="8"/>
  <c r="F20" i="8"/>
  <c r="C20" i="8"/>
  <c r="D20" i="8"/>
  <c r="C16" i="8"/>
  <c r="D16" i="8"/>
  <c r="K83" i="8"/>
  <c r="F49" i="4" s="1"/>
  <c r="I83" i="8"/>
  <c r="C49" i="4" s="1"/>
  <c r="H83" i="8"/>
  <c r="B49" i="4" s="1"/>
  <c r="J83" i="8"/>
  <c r="E49" i="4" s="1"/>
  <c r="AL3" i="6"/>
  <c r="E3" i="8"/>
  <c r="AM4" i="6"/>
  <c r="AK3" i="6"/>
  <c r="C3" i="8"/>
  <c r="F83" i="8" l="1"/>
  <c r="F50" i="4" s="1"/>
  <c r="E83" i="8"/>
  <c r="C83" i="8"/>
  <c r="D83" i="8"/>
  <c r="C50" i="4" s="1"/>
  <c r="K84" i="8"/>
  <c r="I84" i="8"/>
  <c r="F84" i="8" l="1"/>
  <c r="E50" i="4"/>
  <c r="E51" i="4" s="1"/>
  <c r="D84" i="8"/>
  <c r="B50" i="4"/>
  <c r="B51" i="4" s="1"/>
</calcChain>
</file>

<file path=xl/comments1.xml><?xml version="1.0" encoding="utf-8"?>
<comments xmlns="http://schemas.openxmlformats.org/spreadsheetml/2006/main">
  <authors>
    <author>DELL1</author>
    <author>Davide Cicchini</author>
  </authors>
  <commentList>
    <comment ref="E17" authorId="0" guid="{B1CE2F97-A6DF-45D5-B8FD-CE9806699302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Eccentricità accidentali</t>
        </r>
      </text>
    </comment>
    <comment ref="H17" authorId="0" guid="{3959ADC3-DEA7-4912-A51A-6DD71B1987F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Torcenti di piano</t>
        </r>
      </text>
    </comment>
    <comment ref="F20" authorId="0" guid="{3C55C81F-B2A6-4E27-8A92-A36339F52915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Quando si trascurano le eccentricità accidentali, si ha una riduzione delle forze sismiche assorbite da ogni pannello.</t>
        </r>
      </text>
    </comment>
    <comment ref="C37" authorId="1" guid="{2ECFBA6E-2082-45AD-89F8-CF9B73D3085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Dimensione del setto o pilastro nelle direzione x</t>
        </r>
      </text>
    </comment>
    <comment ref="D37" authorId="1" guid="{F6A73283-0F62-4365-A189-89F8B2FA3C35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Dimensione del setto o del pilastro nella direzione y</t>
        </r>
      </text>
    </comment>
    <comment ref="J37" authorId="1" guid="{1112D028-8415-45EB-A0DC-339118421D4E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Calcolato secondo la combinazione sismica.
G1+G2+0,3Qk</t>
        </r>
      </text>
    </comment>
  </commentList>
</comments>
</file>

<file path=xl/comments2.xml><?xml version="1.0" encoding="utf-8"?>
<comments xmlns="http://schemas.openxmlformats.org/spreadsheetml/2006/main">
  <authors>
    <author>Davide Cicchini</author>
  </authors>
  <commentList>
    <comment ref="K3" authorId="0" guid="{1D0CF61F-E802-4B07-B42C-6DF2AB69DA85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Dimensione della parete nella direzione x</t>
        </r>
      </text>
    </comment>
    <comment ref="L3" authorId="0" guid="{479CD254-D52E-49B5-A411-2B91F5A7984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Dimensione della parete nella direzione y</t>
        </r>
      </text>
    </comment>
  </commentList>
</comments>
</file>

<file path=xl/comments3.xml><?xml version="1.0" encoding="utf-8"?>
<comments xmlns="http://schemas.openxmlformats.org/spreadsheetml/2006/main">
  <authors>
    <author>Davide Cicchini</author>
  </authors>
  <commentList>
    <comment ref="B16" authorId="0" guid="{DF19C7BD-B72D-42E2-9ABB-7C4A87C38DA2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torcente applicato sul baricenttro delle rigidezze causato dalle forze sismiche orizzontali applicate sul baricentro delle masse. Escluso i momenti torcenti causati dalle eccentricità accidentali.</t>
        </r>
      </text>
    </comment>
    <comment ref="B21" authorId="0" guid="{D07E4DC8-DF2D-452E-890F-5B3EDBED03A3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Rapporto tra rigidezza torsionale e flessionale(x) di piano, sotto radice quadrata.
Raggio torsionale</t>
        </r>
      </text>
    </comment>
    <comment ref="C21" authorId="0" guid="{29B395C9-9977-41AC-B95A-1D46136A2367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Rapporto tra rigidezza torsionale e flessionale(y) di piano, sotto radice quadrata. Raggio torsionale</t>
        </r>
      </text>
    </comment>
    <comment ref="D21" authorId="0" guid="{C6254E66-83EF-477C-826A-189ABE539CA8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Inerzia Polare √[(L²+B²)/12]
L e B dimensioni in pianta dell'impalcato.
Raggio Polare</t>
        </r>
      </text>
    </comment>
    <comment ref="H21" authorId="0" guid="{6B3175BC-DD1A-485C-BA38-5113BDFA5EE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la verifica non è soddisfatta il fattore di struttura viene abbattuto notevolmente</t>
        </r>
      </text>
    </comment>
    <comment ref="J21" authorId="0" guid="{C29262BD-9AD9-443E-A8A6-C6CD2921BA8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la verifica non è soddisfatta il fattore di struttura viene abbattuto notevolmente</t>
        </r>
      </text>
    </comment>
  </commentList>
</comments>
</file>

<file path=xl/comments4.xml><?xml version="1.0" encoding="utf-8"?>
<comments xmlns="http://schemas.openxmlformats.org/spreadsheetml/2006/main">
  <authors>
    <author>Davide Cicchini</author>
  </authors>
  <commentList>
    <comment ref="C2" authorId="0" guid="{59C3ADC6-3420-42DB-BDD7-6DD8C8A8E3FE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statico setto 
</t>
        </r>
      </text>
    </comment>
  </commentList>
</comments>
</file>

<file path=xl/comments5.xml><?xml version="1.0" encoding="utf-8"?>
<comments xmlns="http://schemas.openxmlformats.org/spreadsheetml/2006/main">
  <authors>
    <author>Davide Cicchini</author>
  </authors>
  <commentList>
    <comment ref="C6" authorId="0" guid="{807C2DAF-FE20-40A0-8968-18F11617AAC4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Dimensione del setto o pilastro nelle direzione x</t>
        </r>
      </text>
    </comment>
    <comment ref="D6" authorId="0" guid="{956232EC-9208-41BB-8494-A491B14D8723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Dimensione del setto o del pilastro nella direzione y</t>
        </r>
      </text>
    </comment>
  </commentList>
</comments>
</file>

<file path=xl/sharedStrings.xml><?xml version="1.0" encoding="utf-8"?>
<sst xmlns="http://schemas.openxmlformats.org/spreadsheetml/2006/main" count="587" uniqueCount="189">
  <si>
    <t>n</t>
  </si>
  <si>
    <r>
      <t>Area A (m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</si>
  <si>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>Rigidezza
K</t>
    </r>
    <r>
      <rPr>
        <vertAlign val="subscript"/>
        <sz val="10"/>
        <rFont val="Arial"/>
        <family val="2"/>
      </rPr>
      <t>xi</t>
    </r>
    <r>
      <rPr>
        <sz val="10"/>
        <rFont val="Arial"/>
        <family val="2"/>
      </rPr>
      <t xml:space="preserve">            (kN/m)</t>
    </r>
  </si>
  <si>
    <r>
      <t>Rigidezza
K</t>
    </r>
    <r>
      <rPr>
        <vertAlign val="subscript"/>
        <sz val="10"/>
        <rFont val="Arial"/>
        <family val="2"/>
      </rPr>
      <t>yi</t>
    </r>
    <r>
      <rPr>
        <sz val="10"/>
        <rFont val="Arial"/>
        <family val="2"/>
      </rPr>
      <t xml:space="preserve">   (kN/m)</t>
    </r>
  </si>
  <si>
    <t>E</t>
  </si>
  <si>
    <t>G</t>
  </si>
  <si>
    <t>h</t>
  </si>
  <si>
    <t>m</t>
  </si>
  <si>
    <t>ν</t>
  </si>
  <si>
    <t>ΣKxi*yi</t>
  </si>
  <si>
    <t>% Fxi</t>
  </si>
  <si>
    <t>% Fyi</t>
  </si>
  <si>
    <t>ΣFxi %</t>
  </si>
  <si>
    <t>ΣFyi %</t>
  </si>
  <si>
    <t>rx</t>
  </si>
  <si>
    <t>ry</t>
  </si>
  <si>
    <r>
      <t>ΣK</t>
    </r>
    <r>
      <rPr>
        <vertAlign val="subscript"/>
        <sz val="11"/>
        <rFont val="Calibri"/>
        <family val="2"/>
      </rPr>
      <t>xi</t>
    </r>
  </si>
  <si>
    <r>
      <t>ΣK</t>
    </r>
    <r>
      <rPr>
        <vertAlign val="subscript"/>
        <sz val="11"/>
        <rFont val="Calibri"/>
        <family val="2"/>
      </rPr>
      <t>yi</t>
    </r>
  </si>
  <si>
    <r>
      <t>ΣKyi*x</t>
    </r>
    <r>
      <rPr>
        <sz val="8"/>
        <rFont val="Calibri"/>
        <family val="2"/>
      </rPr>
      <t>i</t>
    </r>
  </si>
  <si>
    <r>
      <t>e</t>
    </r>
    <r>
      <rPr>
        <vertAlign val="subscript"/>
        <sz val="11"/>
        <rFont val="Calibri"/>
        <family val="2"/>
      </rPr>
      <t>x</t>
    </r>
    <r>
      <rPr>
        <sz val="11"/>
        <rFont val="Calibri"/>
        <family val="2"/>
        <scheme val="minor"/>
      </rPr>
      <t>'</t>
    </r>
  </si>
  <si>
    <r>
      <t>x</t>
    </r>
    <r>
      <rPr>
        <vertAlign val="subscript"/>
        <sz val="11"/>
        <rFont val="Calibri"/>
        <family val="2"/>
      </rPr>
      <t>CR</t>
    </r>
  </si>
  <si>
    <r>
      <t>e</t>
    </r>
    <r>
      <rPr>
        <vertAlign val="subscript"/>
        <sz val="11"/>
        <rFont val="Calibri"/>
        <family val="2"/>
      </rPr>
      <t>y</t>
    </r>
    <r>
      <rPr>
        <sz val="11"/>
        <rFont val="Calibri"/>
        <family val="2"/>
        <scheme val="minor"/>
      </rPr>
      <t>'</t>
    </r>
  </si>
  <si>
    <r>
      <t>y</t>
    </r>
    <r>
      <rPr>
        <vertAlign val="subscript"/>
        <sz val="11"/>
        <rFont val="Calibri"/>
        <family val="2"/>
      </rPr>
      <t>CR</t>
    </r>
  </si>
  <si>
    <r>
      <t>M</t>
    </r>
    <r>
      <rPr>
        <vertAlign val="subscript"/>
        <sz val="11"/>
        <rFont val="Calibri"/>
        <family val="2"/>
      </rPr>
      <t>t(CR)</t>
    </r>
  </si>
  <si>
    <r>
      <t>F</t>
    </r>
    <r>
      <rPr>
        <vertAlign val="subscript"/>
        <sz val="12"/>
        <color indexed="8"/>
        <rFont val="Calibri"/>
        <family val="2"/>
      </rPr>
      <t>y</t>
    </r>
  </si>
  <si>
    <t>RIPARTIZIONE DELLE FORZE SULL'IMPALCATO</t>
  </si>
  <si>
    <t>S</t>
  </si>
  <si>
    <r>
      <t>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</si>
  <si>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A*peso</t>
  </si>
  <si>
    <r>
      <t>A*peso *x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</si>
  <si>
    <r>
      <t>A*peso*y</t>
    </r>
    <r>
      <rPr>
        <vertAlign val="subscript"/>
        <sz val="11"/>
        <color theme="1"/>
        <rFont val="Calibri"/>
        <family val="2"/>
        <scheme val="minor"/>
      </rPr>
      <t>i</t>
    </r>
  </si>
  <si>
    <t>CENTRO DI MASSA IMPALCATO</t>
  </si>
  <si>
    <t xml:space="preserve">Per il calcolo del baricentro delle masse si fa l'ipotesi che l'impalcato sia </t>
  </si>
  <si>
    <r>
      <t>x</t>
    </r>
    <r>
      <rPr>
        <vertAlign val="subscript"/>
        <sz val="12"/>
        <color theme="1"/>
        <rFont val="Calibri"/>
        <family val="2"/>
        <scheme val="minor"/>
      </rPr>
      <t>M</t>
    </r>
  </si>
  <si>
    <r>
      <t>y</t>
    </r>
    <r>
      <rPr>
        <vertAlign val="subscript"/>
        <sz val="12"/>
        <color theme="1"/>
        <rFont val="Calibri"/>
        <family val="2"/>
        <scheme val="minor"/>
      </rPr>
      <t>M</t>
    </r>
  </si>
  <si>
    <r>
      <t>y</t>
    </r>
    <r>
      <rPr>
        <vertAlign val="subscript"/>
        <sz val="11"/>
        <rFont val="Calibri"/>
        <family val="2"/>
      </rPr>
      <t>M</t>
    </r>
  </si>
  <si>
    <r>
      <t>x</t>
    </r>
    <r>
      <rPr>
        <vertAlign val="subscript"/>
        <sz val="11"/>
        <rFont val="Calibri"/>
        <family val="2"/>
      </rPr>
      <t>M</t>
    </r>
  </si>
  <si>
    <t>L</t>
  </si>
  <si>
    <t>B</t>
  </si>
  <si>
    <r>
      <t>F</t>
    </r>
    <r>
      <rPr>
        <vertAlign val="subscript"/>
        <sz val="12"/>
        <color indexed="8"/>
        <rFont val="Calibri"/>
        <family val="2"/>
      </rPr>
      <t xml:space="preserve">x </t>
    </r>
  </si>
  <si>
    <t>[kN]</t>
  </si>
  <si>
    <t>[m]</t>
  </si>
  <si>
    <t>4.Definisci il comportamento: Shear Type (S) o Mensola (M)</t>
  </si>
  <si>
    <t>Distanza relativa tra gli impalcati</t>
  </si>
  <si>
    <t>Scegli se S o M</t>
  </si>
  <si>
    <t>dell'impalcato.</t>
  </si>
  <si>
    <r>
      <t>x</t>
    </r>
    <r>
      <rPr>
        <b/>
        <vertAlign val="subscript"/>
        <sz val="10"/>
        <rFont val="Arial"/>
        <family val="2"/>
      </rPr>
      <t>i</t>
    </r>
  </si>
  <si>
    <r>
      <t>y</t>
    </r>
    <r>
      <rPr>
        <vertAlign val="subscript"/>
        <sz val="10"/>
        <rFont val="Arial"/>
        <family val="2"/>
      </rPr>
      <t xml:space="preserve">i </t>
    </r>
  </si>
  <si>
    <t>PESO</t>
  </si>
  <si>
    <t>CENTRO DI RIGIDEZZA</t>
  </si>
  <si>
    <t>DISTANZA  TRA I CENTRI</t>
  </si>
  <si>
    <t>CENTRO DI      MASSA</t>
  </si>
  <si>
    <t>*Le coordinate dei centri sono relative al sistema di riferimento scelto inizialmente</t>
  </si>
  <si>
    <t>MOMENTO TORCENTE</t>
  </si>
  <si>
    <t>RIGIDEZZA TORSIONALE DELL'IMPALCATO</t>
  </si>
  <si>
    <t>FORZE IN DIREZIONE X</t>
  </si>
  <si>
    <t>FORZE IN DIREZIONE Y</t>
  </si>
  <si>
    <r>
      <t>L</t>
    </r>
    <r>
      <rPr>
        <vertAlign val="subscript"/>
        <sz val="12"/>
        <color indexed="8"/>
        <rFont val="Calibri"/>
        <family val="2"/>
      </rPr>
      <t xml:space="preserve">x </t>
    </r>
  </si>
  <si>
    <r>
      <t>L</t>
    </r>
    <r>
      <rPr>
        <vertAlign val="subscript"/>
        <sz val="12"/>
        <color indexed="8"/>
        <rFont val="Calibri"/>
        <family val="2"/>
      </rPr>
      <t xml:space="preserve">y </t>
    </r>
  </si>
  <si>
    <t>1.Posizione dei Centri</t>
  </si>
  <si>
    <t xml:space="preserve">2.Momento Torcente </t>
  </si>
  <si>
    <t>Il foglio di calcolo restituisce la posizione dei baricentri di massa e rigidezza,</t>
  </si>
  <si>
    <t>Si ottiene inoltre il momento torcente applicato sul baricentro delle rigidezze</t>
  </si>
  <si>
    <t>causato dalle forze verticali applicate sul baricentro delle masse.</t>
  </si>
  <si>
    <t>Si può replicare il file per ogni piano ed eseguire l'analisi per tutta la struttura.</t>
  </si>
  <si>
    <t>infinitamente rigido, mentre la rigidezza si valuta considerando un comportamento</t>
  </si>
  <si>
    <t>Ing. Davide Cicchini</t>
  </si>
  <si>
    <t>nonché la ripartizione delle forze orizzontali sugli elementi vericali.</t>
  </si>
  <si>
    <t>distanza centri</t>
  </si>
  <si>
    <t>pilastri</t>
  </si>
  <si>
    <t xml:space="preserve"> setti</t>
  </si>
  <si>
    <t>setti</t>
  </si>
  <si>
    <r>
      <t>x</t>
    </r>
    <r>
      <rPr>
        <vertAlign val="subscript"/>
        <sz val="11"/>
        <rFont val="Arial"/>
        <family val="2"/>
      </rPr>
      <t>i</t>
    </r>
  </si>
  <si>
    <r>
      <t>y</t>
    </r>
    <r>
      <rPr>
        <vertAlign val="subscript"/>
        <sz val="11"/>
        <rFont val="Arial"/>
        <family val="2"/>
      </rPr>
      <t>i</t>
    </r>
  </si>
  <si>
    <r>
      <t>K</t>
    </r>
    <r>
      <rPr>
        <vertAlign val="subscript"/>
        <sz val="11"/>
        <rFont val="Arial"/>
        <family val="2"/>
      </rPr>
      <t>yi</t>
    </r>
    <r>
      <rPr>
        <sz val="11"/>
        <rFont val="Arial"/>
        <family val="2"/>
      </rPr>
      <t>*x</t>
    </r>
    <r>
      <rPr>
        <vertAlign val="subscript"/>
        <sz val="11"/>
        <rFont val="Arial"/>
        <family val="2"/>
      </rPr>
      <t>i</t>
    </r>
  </si>
  <si>
    <r>
      <t>K</t>
    </r>
    <r>
      <rPr>
        <vertAlign val="subscript"/>
        <sz val="11"/>
        <rFont val="Arial"/>
        <family val="2"/>
      </rPr>
      <t>xi</t>
    </r>
    <r>
      <rPr>
        <sz val="11"/>
        <rFont val="Arial"/>
        <family val="2"/>
      </rPr>
      <t>*y</t>
    </r>
    <r>
      <rPr>
        <vertAlign val="subscript"/>
        <sz val="11"/>
        <rFont val="Arial"/>
        <family val="2"/>
      </rPr>
      <t>i</t>
    </r>
  </si>
  <si>
    <r>
      <t>(x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-x</t>
    </r>
    <r>
      <rPr>
        <vertAlign val="subscript"/>
        <sz val="11"/>
        <rFont val="Arial"/>
        <family val="2"/>
      </rPr>
      <t>CR</t>
    </r>
    <r>
      <rPr>
        <sz val="11"/>
        <rFont val="Arial"/>
        <family val="2"/>
      </rPr>
      <t>)</t>
    </r>
  </si>
  <si>
    <r>
      <t>(y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-y</t>
    </r>
    <r>
      <rPr>
        <vertAlign val="subscript"/>
        <sz val="11"/>
        <rFont val="Arial"/>
        <family val="2"/>
      </rPr>
      <t>CR</t>
    </r>
    <r>
      <rPr>
        <sz val="11"/>
        <rFont val="Arial"/>
        <family val="2"/>
      </rPr>
      <t>)</t>
    </r>
  </si>
  <si>
    <r>
      <t>(x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-x</t>
    </r>
    <r>
      <rPr>
        <vertAlign val="subscript"/>
        <sz val="11"/>
        <rFont val="Arial"/>
        <family val="2"/>
      </rPr>
      <t>CR</t>
    </r>
    <r>
      <rPr>
        <sz val="11"/>
        <rFont val="Arial"/>
        <family val="2"/>
      </rPr>
      <t>)</t>
    </r>
    <r>
      <rPr>
        <vertAlign val="superscript"/>
        <sz val="11"/>
        <rFont val="Arial"/>
        <family val="2"/>
      </rPr>
      <t>2</t>
    </r>
  </si>
  <si>
    <r>
      <t>(y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-y</t>
    </r>
    <r>
      <rPr>
        <vertAlign val="subscript"/>
        <sz val="11"/>
        <rFont val="Arial"/>
        <family val="2"/>
      </rPr>
      <t>CR</t>
    </r>
    <r>
      <rPr>
        <sz val="11"/>
        <rFont val="Arial"/>
        <family val="2"/>
      </rPr>
      <t>)</t>
    </r>
    <r>
      <rPr>
        <vertAlign val="superscript"/>
        <sz val="11"/>
        <rFont val="Arial"/>
        <family val="2"/>
      </rPr>
      <t>2</t>
    </r>
  </si>
  <si>
    <r>
      <t>K</t>
    </r>
    <r>
      <rPr>
        <vertAlign val="subscript"/>
        <sz val="11"/>
        <rFont val="Arial"/>
        <family val="2"/>
      </rPr>
      <t>yi</t>
    </r>
    <r>
      <rPr>
        <sz val="11"/>
        <rFont val="Arial"/>
        <family val="2"/>
      </rPr>
      <t>*(x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-x</t>
    </r>
    <r>
      <rPr>
        <vertAlign val="subscript"/>
        <sz val="11"/>
        <rFont val="Arial"/>
        <family val="2"/>
      </rPr>
      <t>CR</t>
    </r>
    <r>
      <rPr>
        <sz val="11"/>
        <rFont val="Arial"/>
        <family val="2"/>
      </rPr>
      <t>)</t>
    </r>
    <r>
      <rPr>
        <vertAlign val="superscript"/>
        <sz val="11"/>
        <rFont val="Arial"/>
        <family val="2"/>
      </rPr>
      <t>2</t>
    </r>
  </si>
  <si>
    <r>
      <t>K</t>
    </r>
    <r>
      <rPr>
        <vertAlign val="subscript"/>
        <sz val="11"/>
        <rFont val="Arial"/>
        <family val="2"/>
      </rPr>
      <t>xi</t>
    </r>
    <r>
      <rPr>
        <sz val="11"/>
        <rFont val="Arial"/>
        <family val="2"/>
      </rPr>
      <t>*(y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-y</t>
    </r>
    <r>
      <rPr>
        <vertAlign val="subscript"/>
        <sz val="11"/>
        <rFont val="Arial"/>
        <family val="2"/>
      </rPr>
      <t>CR</t>
    </r>
    <r>
      <rPr>
        <sz val="11"/>
        <rFont val="Arial"/>
        <family val="2"/>
      </rPr>
      <t>)</t>
    </r>
    <r>
      <rPr>
        <vertAlign val="superscript"/>
        <sz val="11"/>
        <rFont val="Arial"/>
        <family val="2"/>
      </rPr>
      <t>2</t>
    </r>
  </si>
  <si>
    <r>
      <t>r</t>
    </r>
    <r>
      <rPr>
        <vertAlign val="subscript"/>
        <sz val="11"/>
        <rFont val="Arial"/>
        <family val="2"/>
      </rPr>
      <t>x</t>
    </r>
  </si>
  <si>
    <r>
      <t>c</t>
    </r>
    <r>
      <rPr>
        <vertAlign val="subscript"/>
        <sz val="11"/>
        <rFont val="Arial"/>
        <family val="2"/>
      </rPr>
      <t>x,x</t>
    </r>
  </si>
  <si>
    <r>
      <t>c</t>
    </r>
    <r>
      <rPr>
        <vertAlign val="subscript"/>
        <sz val="11"/>
        <rFont val="Arial"/>
        <family val="2"/>
      </rPr>
      <t>x,y</t>
    </r>
  </si>
  <si>
    <r>
      <t>r</t>
    </r>
    <r>
      <rPr>
        <vertAlign val="subscript"/>
        <sz val="11"/>
        <rFont val="Arial"/>
        <family val="2"/>
      </rPr>
      <t>y</t>
    </r>
  </si>
  <si>
    <r>
      <t>c</t>
    </r>
    <r>
      <rPr>
        <vertAlign val="subscript"/>
        <sz val="11"/>
        <rFont val="Arial"/>
        <family val="2"/>
      </rPr>
      <t>y,y</t>
    </r>
  </si>
  <si>
    <r>
      <t>c</t>
    </r>
    <r>
      <rPr>
        <vertAlign val="subscript"/>
        <sz val="11"/>
        <rFont val="Arial"/>
        <family val="2"/>
      </rPr>
      <t>y,x</t>
    </r>
  </si>
  <si>
    <t>rx/Is</t>
  </si>
  <si>
    <t>ry/Is</t>
  </si>
  <si>
    <t>ROTAZIONE DELL'IMPALCATO</t>
  </si>
  <si>
    <t>ϑ</t>
  </si>
  <si>
    <r>
      <t>K</t>
    </r>
    <r>
      <rPr>
        <vertAlign val="subscript"/>
        <sz val="11"/>
        <rFont val="Calibri"/>
        <family val="2"/>
      </rPr>
      <t>t</t>
    </r>
  </si>
  <si>
    <r>
      <t>Area di taglio A* (m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</si>
  <si>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>fy</t>
    </r>
    <r>
      <rPr>
        <vertAlign val="subscript"/>
        <sz val="11"/>
        <rFont val="Arial"/>
        <family val="2"/>
      </rPr>
      <t>i</t>
    </r>
  </si>
  <si>
    <r>
      <t>fx</t>
    </r>
    <r>
      <rPr>
        <vertAlign val="subscript"/>
        <sz val="11"/>
        <rFont val="Arial"/>
        <family val="2"/>
      </rPr>
      <t>i</t>
    </r>
  </si>
  <si>
    <t>www.davidecicchini.it</t>
  </si>
  <si>
    <t>r,min</t>
  </si>
  <si>
    <t>M</t>
  </si>
  <si>
    <t>rispetto ad un sistema di riferimento scelto, nonché si inserisca il peso che grava su di essi</t>
  </si>
  <si>
    <t>ricavato con il metodo delle aree di influenza.</t>
  </si>
  <si>
    <t>strutturale a "shear type".</t>
  </si>
  <si>
    <r>
      <t>[kN/m</t>
    </r>
    <r>
      <rPr>
        <sz val="11"/>
        <color theme="1"/>
        <rFont val="Calibri"/>
        <family val="2"/>
      </rPr>
      <t>²]</t>
    </r>
  </si>
  <si>
    <t>fx pilastri</t>
  </si>
  <si>
    <t>fx setti</t>
  </si>
  <si>
    <t>fy pilastri</t>
  </si>
  <si>
    <t>fy setti</t>
  </si>
  <si>
    <t>fx% pilastri</t>
  </si>
  <si>
    <t>fx% setti</t>
  </si>
  <si>
    <t>fy% pilastri</t>
  </si>
  <si>
    <t>fy% setti</t>
  </si>
  <si>
    <t>KT=ΣKyi*(xi-xCR)²+ΣKxi*(yi-yCR)²</t>
  </si>
  <si>
    <t>ELLISSE PTM</t>
  </si>
  <si>
    <t>semiassi</t>
  </si>
  <si>
    <t>rx^2</t>
  </si>
  <si>
    <t>0,8 Is</t>
  </si>
  <si>
    <t>ry^2</t>
  </si>
  <si>
    <t>step</t>
  </si>
  <si>
    <t>x</t>
  </si>
  <si>
    <t>y</t>
  </si>
  <si>
    <t>x-</t>
  </si>
  <si>
    <t>y-</t>
  </si>
  <si>
    <t>0,8 ls</t>
  </si>
  <si>
    <r>
      <t>M</t>
    </r>
    <r>
      <rPr>
        <vertAlign val="subscript"/>
        <sz val="12"/>
        <color indexed="8"/>
        <rFont val="Calibri"/>
        <family val="2"/>
      </rPr>
      <t>ty</t>
    </r>
  </si>
  <si>
    <r>
      <t>M</t>
    </r>
    <r>
      <rPr>
        <vertAlign val="subscript"/>
        <sz val="12"/>
        <color indexed="8"/>
        <rFont val="Calibri"/>
        <family val="2"/>
      </rPr>
      <t>tx</t>
    </r>
  </si>
  <si>
    <t>EX</t>
  </si>
  <si>
    <t>EY</t>
  </si>
  <si>
    <t>Mx</t>
  </si>
  <si>
    <t>My</t>
  </si>
  <si>
    <t>Combinazione</t>
  </si>
  <si>
    <t>unitaria</t>
  </si>
  <si>
    <t>solo FX</t>
  </si>
  <si>
    <t>solo FY</t>
  </si>
  <si>
    <t>solo Mx</t>
  </si>
  <si>
    <t>solo My</t>
  </si>
  <si>
    <t>3. Definire le forze sismiche orizzontali da applicare sul baricentro delle masse</t>
  </si>
  <si>
    <t>Combinazione:</t>
  </si>
  <si>
    <t>test</t>
  </si>
  <si>
    <t>4.1 Le rigidezze degli elementi sono calcolate ipotizzando un comportamento a "shear type".</t>
  </si>
  <si>
    <t>4.2 I campi in eccesso devono essere lasciati vuoti.</t>
  </si>
  <si>
    <t>numero elemento</t>
  </si>
  <si>
    <t>Mt,acc,ix=Mt,acc*(Kyi*(xi-xCR)²+Kxi*(yi-yCR)²)/KT</t>
  </si>
  <si>
    <t>Mt,acc,iy=Mt,acc*(Kyi*(xi-xCR)²+Kxi*(yi-yCR)²)/KT</t>
  </si>
  <si>
    <t>(Kxi*(yi-yCR)²)/KT</t>
  </si>
  <si>
    <t>(Kyi*(xi-xCR)²)/KT</t>
  </si>
  <si>
    <r>
      <t>fx</t>
    </r>
    <r>
      <rPr>
        <vertAlign val="subscript"/>
        <sz val="11"/>
        <color theme="1"/>
        <rFont val="Arial"/>
        <family val="2"/>
      </rPr>
      <t>i</t>
    </r>
  </si>
  <si>
    <r>
      <t>fy</t>
    </r>
    <r>
      <rPr>
        <vertAlign val="subscript"/>
        <sz val="11"/>
        <color theme="1"/>
        <rFont val="Arial"/>
        <family val="2"/>
      </rPr>
      <t>i</t>
    </r>
  </si>
  <si>
    <r>
      <t>fx</t>
    </r>
    <r>
      <rPr>
        <vertAlign val="subscript"/>
        <sz val="11"/>
        <rFont val="Arial"/>
        <family val="2"/>
      </rPr>
      <t>i (senza forze da ecc accidentali)</t>
    </r>
  </si>
  <si>
    <r>
      <t>fy</t>
    </r>
    <r>
      <rPr>
        <vertAlign val="subscript"/>
        <sz val="11"/>
        <rFont val="Arial"/>
        <family val="2"/>
      </rPr>
      <t>i (senza forze da ecc accidentali)</t>
    </r>
  </si>
  <si>
    <r>
      <rPr>
        <b/>
        <sz val="12"/>
        <color theme="1"/>
        <rFont val="Calibri"/>
        <family val="2"/>
        <scheme val="minor"/>
      </rPr>
      <t>G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</si>
  <si>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r>
      <t>G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</si>
  <si>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rPr>
        <b/>
        <sz val="12"/>
        <color theme="1"/>
        <rFont val="Calibri"/>
        <family val="2"/>
        <scheme val="minor"/>
      </rPr>
      <t>Q</t>
    </r>
    <r>
      <rPr>
        <b/>
        <vertAlign val="subscript"/>
        <sz val="12"/>
        <color theme="1"/>
        <rFont val="Calibri"/>
        <family val="2"/>
        <scheme val="minor"/>
      </rPr>
      <t>k,folla</t>
    </r>
    <r>
      <rPr>
        <sz val="11"/>
        <color theme="1"/>
        <rFont val="Calibri"/>
        <family val="2"/>
        <scheme val="minor"/>
      </rPr>
      <t xml:space="preserve"> </t>
    </r>
  </si>
  <si>
    <t xml:space="preserve"> [kN]</t>
  </si>
  <si>
    <t>Torsione da forze sismiche</t>
  </si>
  <si>
    <r>
      <t>Inerzia
I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 (m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</si>
  <si>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t>Inerzia
I</t>
    </r>
    <r>
      <rPr>
        <vertAlign val="subscript"/>
        <sz val="11"/>
        <rFont val="Arial"/>
        <family val="2"/>
      </rPr>
      <t>y</t>
    </r>
    <r>
      <rPr>
        <sz val="11"/>
        <rFont val="Arial"/>
        <family val="2"/>
      </rPr>
      <t xml:space="preserve">  (m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</si>
  <si>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rPr>
        <sz val="11"/>
        <color indexed="8"/>
        <rFont val="Calibri"/>
        <family val="2"/>
      </rPr>
      <t>±</t>
    </r>
    <r>
      <rPr>
        <sz val="11"/>
        <color indexed="8"/>
        <rFont val="Arial"/>
        <family val="2"/>
      </rPr>
      <t>e</t>
    </r>
    <r>
      <rPr>
        <vertAlign val="subscript"/>
        <sz val="11"/>
        <color indexed="8"/>
        <rFont val="Arial"/>
        <family val="2"/>
      </rPr>
      <t>x</t>
    </r>
  </si>
  <si>
    <r>
      <rPr>
        <sz val="11"/>
        <color indexed="8"/>
        <rFont val="Calibri"/>
        <family val="2"/>
      </rPr>
      <t>±</t>
    </r>
    <r>
      <rPr>
        <sz val="11"/>
        <color indexed="8"/>
        <rFont val="Arial"/>
        <family val="2"/>
      </rPr>
      <t>e</t>
    </r>
    <r>
      <rPr>
        <vertAlign val="subscript"/>
        <sz val="11"/>
        <color indexed="8"/>
        <rFont val="Arial"/>
        <family val="2"/>
      </rPr>
      <t>y</t>
    </r>
  </si>
  <si>
    <t>no</t>
  </si>
  <si>
    <t>Carichi sull' impalcato incluso il peso proprio di pilastri e pareti</t>
  </si>
  <si>
    <t>4.Definire le dimensioni dei pilastri (setti) nonché la posizione del baricentro di ognuno</t>
  </si>
  <si>
    <t>fx,eccentricità accidentali</t>
  </si>
  <si>
    <t>fy,eccentricità accidentali</t>
  </si>
  <si>
    <t>Le rigidizze sono calcolate secondo il comportamento a Shear-Type</t>
  </si>
  <si>
    <t>Nome elemento</t>
  </si>
  <si>
    <t>2.Definire il coefficiente di Poisson e il modulo elastico del materiale.</t>
  </si>
  <si>
    <t>3.Verifica sulla deformabilità torsionale 7.4.3.1 NTC 08</t>
  </si>
  <si>
    <t>Definire la combinazione sismica di calcolo</t>
  </si>
  <si>
    <t>parete</t>
  </si>
  <si>
    <r>
      <t>x</t>
    </r>
    <r>
      <rPr>
        <vertAlign val="subscript"/>
        <sz val="10"/>
        <rFont val="Arial"/>
        <family val="2"/>
      </rPr>
      <t>i</t>
    </r>
  </si>
  <si>
    <t>numero</t>
  </si>
  <si>
    <t>Ly</t>
  </si>
  <si>
    <t>yi</t>
  </si>
  <si>
    <t>Lx</t>
  </si>
  <si>
    <t>xi</t>
  </si>
  <si>
    <t>PIANO TERRA</t>
  </si>
  <si>
    <t xml:space="preserve">centro di massa </t>
  </si>
  <si>
    <t>centro di rigidezza</t>
  </si>
  <si>
    <t>Si esegue anche il calcolo dei torcenti di piano, causati dalle eccentricità accidentali;</t>
  </si>
  <si>
    <t>e si calcola l'aliquota di forzante assorbita da ogni elemento.</t>
  </si>
  <si>
    <t>Dimensioni massime in pianta:</t>
  </si>
  <si>
    <t>si</t>
  </si>
  <si>
    <t>*Clicca sul grafico per individuare l'elemento, il nome della serie corrisponde al numero elemento.</t>
  </si>
  <si>
    <r>
      <t>r</t>
    </r>
    <r>
      <rPr>
        <b/>
        <sz val="9"/>
        <rFont val="Calibri"/>
        <family val="2"/>
        <scheme val="minor"/>
      </rPr>
      <t>,</t>
    </r>
    <r>
      <rPr>
        <b/>
        <sz val="10"/>
        <rFont val="Calibri"/>
        <family val="2"/>
        <scheme val="minor"/>
      </rPr>
      <t>x &gt; 0,8 Is</t>
    </r>
  </si>
  <si>
    <r>
      <t>r</t>
    </r>
    <r>
      <rPr>
        <b/>
        <sz val="9"/>
        <rFont val="Calibri"/>
        <family val="2"/>
        <scheme val="minor"/>
      </rPr>
      <t>,y</t>
    </r>
    <r>
      <rPr>
        <b/>
        <sz val="10"/>
        <rFont val="Calibri"/>
        <family val="2"/>
        <scheme val="minor"/>
      </rPr>
      <t xml:space="preserve"> &gt; 0,8 Is</t>
    </r>
  </si>
  <si>
    <t>4.Ripartizione delle Forze orizzontali</t>
  </si>
  <si>
    <t>1.Definire l'altezza interpiano dell'impalcato</t>
  </si>
  <si>
    <t>Trascura le eccentricità accidentali:</t>
  </si>
  <si>
    <t>versione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</si>
</sst>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0.000"/>
    <numFmt numFmtId="166" formatCode="0.00&quot; m&quot;"/>
    <numFmt numFmtId="167" formatCode="0&quot; kN/m²&quot;"/>
    <numFmt numFmtId="168" formatCode="0&quot; kNm&quot;"/>
    <numFmt numFmtId="169" formatCode="0&quot; kN&quot;"/>
    <numFmt numFmtId="170" formatCode="0.0000000000&quot; rad&quot;"/>
    <numFmt numFmtId="171" formatCode="0.00&quot; %&quot;"/>
  </numFmts>
  <fonts count="6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sz val="10"/>
      <name val="Calibri"/>
      <family val="2"/>
      <scheme val="minor"/>
    </font>
    <font>
      <sz val="11"/>
      <name val="Times New Roman"/>
      <family val="1"/>
    </font>
    <font>
      <b/>
      <sz val="12"/>
      <color rgb="FF00B0F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</font>
    <font>
      <vertAlign val="subscript"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9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AE2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0" fillId="7" borderId="1" applyNumberFormat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4" fillId="0" borderId="0" applyNumberFormat="0" applyFill="0" applyBorder="0" applyAlignment="0" applyProtection="0"/>
  </cellStyleXfs>
  <cellXfs count="251">
    <xf numFmtId="0" fontId="0" fillId="0" borderId="0" xfId="0"/>
    <xf numFmtId="0" fontId="25" fillId="26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0" borderId="0" xfId="0" applyFont="1"/>
    <xf numFmtId="0" fontId="34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7" xfId="0" applyFont="1" applyBorder="1"/>
    <xf numFmtId="0" fontId="0" fillId="0" borderId="17" xfId="0" applyBorder="1"/>
    <xf numFmtId="0" fontId="0" fillId="25" borderId="12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0" fillId="0" borderId="0" xfId="0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>
      <alignment horizontal="left"/>
    </xf>
    <xf numFmtId="0" fontId="23" fillId="0" borderId="30" xfId="0" applyFont="1" applyBorder="1" applyAlignment="1">
      <alignment horizontal="center" vertical="center"/>
    </xf>
    <xf numFmtId="0" fontId="3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7" fillId="24" borderId="21" xfId="0" applyFont="1" applyFill="1" applyBorder="1" applyAlignment="1" applyProtection="1">
      <alignment horizontal="center"/>
      <protection hidden="1"/>
    </xf>
    <xf numFmtId="2" fontId="27" fillId="0" borderId="20" xfId="0" applyNumberFormat="1" applyFont="1" applyBorder="1" applyAlignment="1" applyProtection="1">
      <alignment horizontal="center"/>
      <protection hidden="1"/>
    </xf>
    <xf numFmtId="0" fontId="27" fillId="24" borderId="18" xfId="0" applyFont="1" applyFill="1" applyBorder="1" applyAlignment="1" applyProtection="1">
      <alignment horizontal="center"/>
      <protection hidden="1"/>
    </xf>
    <xf numFmtId="2" fontId="27" fillId="0" borderId="19" xfId="0" applyNumberFormat="1" applyFont="1" applyBorder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0" fontId="0" fillId="0" borderId="0" xfId="0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25" fillId="0" borderId="0" xfId="0" applyFont="1" applyFill="1" applyBorder="1" applyAlignment="1">
      <alignment horizontal="center"/>
    </xf>
    <xf numFmtId="0" fontId="34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4" fillId="26" borderId="12" xfId="0" applyFont="1" applyFill="1" applyBorder="1" applyAlignment="1" applyProtection="1">
      <alignment horizontal="center" vertical="center"/>
      <protection hidden="1"/>
    </xf>
    <xf numFmtId="0" fontId="42" fillId="26" borderId="12" xfId="30" applyFont="1" applyFill="1" applyBorder="1" applyAlignment="1" applyProtection="1">
      <alignment horizontal="center" vertical="center" wrapText="1"/>
      <protection hidden="1"/>
    </xf>
    <xf numFmtId="0" fontId="23" fillId="26" borderId="1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6" borderId="14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26" borderId="14" xfId="3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32" fillId="0" borderId="0" xfId="0" applyFont="1"/>
    <xf numFmtId="1" fontId="23" fillId="0" borderId="42" xfId="0" applyNumberFormat="1" applyFont="1" applyFill="1" applyBorder="1"/>
    <xf numFmtId="0" fontId="23" fillId="0" borderId="0" xfId="0" applyFont="1" applyBorder="1"/>
    <xf numFmtId="2" fontId="53" fillId="0" borderId="0" xfId="0" applyNumberFormat="1" applyFont="1" applyAlignment="1">
      <alignment horizontal="center" vertical="center"/>
    </xf>
    <xf numFmtId="2" fontId="53" fillId="0" borderId="41" xfId="0" applyNumberFormat="1" applyFont="1" applyBorder="1" applyAlignment="1">
      <alignment horizontal="center" vertical="center"/>
    </xf>
    <xf numFmtId="2" fontId="53" fillId="0" borderId="13" xfId="0" applyNumberFormat="1" applyFont="1" applyBorder="1" applyAlignment="1">
      <alignment horizontal="center" vertical="center"/>
    </xf>
    <xf numFmtId="0" fontId="0" fillId="0" borderId="42" xfId="0" applyBorder="1"/>
    <xf numFmtId="0" fontId="23" fillId="0" borderId="42" xfId="0" applyFont="1" applyBorder="1" applyAlignment="1">
      <alignment horizontal="center" vertical="center"/>
    </xf>
    <xf numFmtId="2" fontId="23" fillId="0" borderId="0" xfId="0" applyNumberFormat="1" applyFont="1" applyFill="1" applyBorder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26" fillId="0" borderId="11" xfId="3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left"/>
      <protection hidden="1"/>
    </xf>
    <xf numFmtId="0" fontId="0" fillId="0" borderId="53" xfId="0" applyFill="1" applyBorder="1" applyAlignment="1" applyProtection="1">
      <alignment horizontal="center" vertical="center"/>
      <protection hidden="1"/>
    </xf>
    <xf numFmtId="0" fontId="25" fillId="0" borderId="53" xfId="0" applyFont="1" applyFill="1" applyBorder="1" applyAlignment="1" applyProtection="1">
      <alignment horizontal="center" vertical="center"/>
      <protection hidden="1"/>
    </xf>
    <xf numFmtId="0" fontId="0" fillId="0" borderId="53" xfId="0" applyFill="1" applyBorder="1" applyAlignment="1" applyProtection="1">
      <alignment horizontal="center"/>
      <protection hidden="1"/>
    </xf>
    <xf numFmtId="0" fontId="24" fillId="0" borderId="53" xfId="0" applyFont="1" applyFill="1" applyBorder="1" applyAlignment="1" applyProtection="1">
      <alignment horizontal="center" vertical="center"/>
      <protection hidden="1"/>
    </xf>
    <xf numFmtId="168" fontId="0" fillId="0" borderId="0" xfId="0" applyNumberFormat="1" applyProtection="1">
      <protection hidden="1"/>
    </xf>
    <xf numFmtId="165" fontId="32" fillId="27" borderId="29" xfId="0" applyNumberFormat="1" applyFont="1" applyFill="1" applyBorder="1" applyAlignment="1" applyProtection="1">
      <alignment horizontal="center" vertical="center"/>
      <protection hidden="1"/>
    </xf>
    <xf numFmtId="165" fontId="27" fillId="27" borderId="50" xfId="0" applyNumberFormat="1" applyFont="1" applyFill="1" applyBorder="1" applyAlignment="1" applyProtection="1">
      <alignment horizontal="center" vertical="center"/>
      <protection hidden="1"/>
    </xf>
    <xf numFmtId="0" fontId="52" fillId="0" borderId="56" xfId="0" applyFont="1" applyFill="1" applyBorder="1" applyAlignment="1" applyProtection="1">
      <alignment vertical="center" wrapText="1"/>
      <protection hidden="1"/>
    </xf>
    <xf numFmtId="0" fontId="52" fillId="0" borderId="16" xfId="0" applyFont="1" applyFill="1" applyBorder="1" applyAlignment="1" applyProtection="1">
      <alignment vertical="center" wrapText="1"/>
      <protection hidden="1"/>
    </xf>
    <xf numFmtId="0" fontId="52" fillId="0" borderId="0" xfId="0" applyFont="1" applyFill="1" applyBorder="1" applyAlignment="1" applyProtection="1">
      <alignment vertical="center" wrapText="1"/>
      <protection hidden="1"/>
    </xf>
    <xf numFmtId="0" fontId="52" fillId="0" borderId="17" xfId="0" applyFont="1" applyFill="1" applyBorder="1" applyAlignment="1" applyProtection="1">
      <alignment vertical="center" wrapText="1"/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/>
    <xf numFmtId="165" fontId="27" fillId="0" borderId="0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Border="1" applyProtection="1">
      <protection hidden="1"/>
    </xf>
    <xf numFmtId="165" fontId="27" fillId="0" borderId="0" xfId="0" applyNumberFormat="1" applyFont="1" applyProtection="1"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Border="1"/>
    <xf numFmtId="165" fontId="27" fillId="0" borderId="0" xfId="0" applyNumberFormat="1" applyFont="1" applyAlignment="1" applyProtection="1">
      <alignment horizontal="center" vertical="center"/>
      <protection hidden="1"/>
    </xf>
    <xf numFmtId="165" fontId="27" fillId="27" borderId="23" xfId="0" applyNumberFormat="1" applyFont="1" applyFill="1" applyBorder="1" applyAlignment="1" applyProtection="1">
      <alignment horizontal="center" vertical="center"/>
      <protection hidden="1"/>
    </xf>
    <xf numFmtId="165" fontId="27" fillId="27" borderId="24" xfId="0" applyNumberFormat="1" applyFont="1" applyFill="1" applyBorder="1" applyAlignment="1" applyProtection="1">
      <alignment horizontal="center" vertical="center"/>
      <protection hidden="1"/>
    </xf>
    <xf numFmtId="165" fontId="28" fillId="27" borderId="25" xfId="0" applyNumberFormat="1" applyFont="1" applyFill="1" applyBorder="1" applyAlignment="1" applyProtection="1">
      <alignment horizontal="center"/>
      <protection hidden="1"/>
    </xf>
    <xf numFmtId="165" fontId="28" fillId="27" borderId="22" xfId="0" applyNumberFormat="1" applyFont="1" applyFill="1" applyBorder="1" applyAlignment="1" applyProtection="1">
      <alignment horizontal="center"/>
      <protection hidden="1"/>
    </xf>
    <xf numFmtId="165" fontId="27" fillId="0" borderId="0" xfId="0" applyNumberFormat="1" applyFont="1"/>
    <xf numFmtId="165" fontId="0" fillId="0" borderId="0" xfId="0" applyNumberFormat="1" applyBorder="1" applyProtection="1">
      <protection hidden="1"/>
    </xf>
    <xf numFmtId="165" fontId="0" fillId="0" borderId="0" xfId="0" applyNumberFormat="1" applyBorder="1"/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27" fillId="0" borderId="0" xfId="0" applyNumberFormat="1" applyFont="1" applyFill="1" applyBorder="1" applyProtection="1">
      <protection hidden="1"/>
    </xf>
    <xf numFmtId="165" fontId="27" fillId="0" borderId="0" xfId="0" applyNumberFormat="1" applyFont="1" applyAlignment="1" applyProtection="1">
      <alignment horizontal="center"/>
      <protection hidden="1"/>
    </xf>
    <xf numFmtId="165" fontId="51" fillId="0" borderId="0" xfId="0" applyNumberFormat="1" applyFont="1" applyBorder="1" applyAlignment="1">
      <alignment horizontal="center" vertical="center" wrapText="1"/>
    </xf>
    <xf numFmtId="0" fontId="36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0" borderId="0" xfId="0" applyFill="1" applyBorder="1"/>
    <xf numFmtId="0" fontId="57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166" fontId="0" fillId="0" borderId="20" xfId="0" applyNumberFormat="1" applyFill="1" applyBorder="1" applyAlignment="1" applyProtection="1">
      <alignment horizontal="center"/>
      <protection hidden="1"/>
    </xf>
    <xf numFmtId="166" fontId="0" fillId="0" borderId="19" xfId="0" applyNumberFormat="1" applyFill="1" applyBorder="1" applyAlignment="1" applyProtection="1">
      <alignment horizontal="center"/>
      <protection hidden="1"/>
    </xf>
    <xf numFmtId="0" fontId="27" fillId="0" borderId="36" xfId="0" applyFont="1" applyFill="1" applyBorder="1" applyAlignment="1" applyProtection="1">
      <alignment horizontal="center"/>
      <protection hidden="1"/>
    </xf>
    <xf numFmtId="0" fontId="27" fillId="0" borderId="37" xfId="0" applyFont="1" applyFill="1" applyBorder="1" applyAlignment="1" applyProtection="1">
      <alignment horizontal="center"/>
      <protection hidden="1"/>
    </xf>
    <xf numFmtId="0" fontId="27" fillId="0" borderId="38" xfId="0" applyFont="1" applyFill="1" applyBorder="1" applyAlignment="1" applyProtection="1">
      <alignment horizontal="center"/>
      <protection hidden="1"/>
    </xf>
    <xf numFmtId="0" fontId="27" fillId="0" borderId="39" xfId="0" applyFont="1" applyFill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7" fillId="0" borderId="28" xfId="0" applyFont="1" applyFill="1" applyBorder="1" applyAlignment="1" applyProtection="1">
      <alignment horizontal="center"/>
      <protection hidden="1"/>
    </xf>
    <xf numFmtId="0" fontId="49" fillId="0" borderId="28" xfId="0" applyFont="1" applyFill="1" applyBorder="1" applyAlignment="1" applyProtection="1">
      <alignment horizontal="center"/>
      <protection hidden="1"/>
    </xf>
    <xf numFmtId="0" fontId="26" fillId="0" borderId="12" xfId="30" applyFont="1" applyFill="1" applyBorder="1" applyAlignment="1" applyProtection="1">
      <alignment horizontal="center" vertical="center" wrapText="1"/>
      <protection hidden="1"/>
    </xf>
    <xf numFmtId="166" fontId="0" fillId="0" borderId="11" xfId="0" applyNumberFormat="1" applyFill="1" applyBorder="1" applyAlignment="1" applyProtection="1">
      <alignment horizontal="center"/>
      <protection hidden="1"/>
    </xf>
    <xf numFmtId="171" fontId="27" fillId="0" borderId="10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4" fillId="0" borderId="12" xfId="0" applyFont="1" applyFill="1" applyBorder="1" applyAlignment="1" applyProtection="1">
      <alignment horizontal="center" vertical="center"/>
      <protection hidden="1"/>
    </xf>
    <xf numFmtId="0" fontId="45" fillId="0" borderId="12" xfId="30" applyFont="1" applyFill="1" applyBorder="1" applyAlignment="1" applyProtection="1">
      <alignment horizontal="center" vertical="center" wrapText="1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45" fillId="0" borderId="59" xfId="30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 vertic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58" xfId="0" applyBorder="1" applyAlignment="1">
      <alignment horizontal="center" vertical="center"/>
    </xf>
    <xf numFmtId="2" fontId="0" fillId="0" borderId="15" xfId="0" applyNumberFormat="1" applyBorder="1" applyAlignment="1" applyProtection="1">
      <alignment horizontal="center" vertical="center"/>
      <protection locked="0"/>
    </xf>
    <xf numFmtId="0" fontId="2" fillId="26" borderId="15" xfId="30" applyFont="1" applyFill="1" applyBorder="1" applyAlignment="1">
      <alignment horizontal="center" vertical="center" wrapText="1"/>
    </xf>
    <xf numFmtId="0" fontId="0" fillId="26" borderId="15" xfId="0" applyFont="1" applyFill="1" applyBorder="1" applyAlignment="1">
      <alignment horizontal="center" vertical="center"/>
    </xf>
    <xf numFmtId="0" fontId="0" fillId="26" borderId="15" xfId="0" applyFill="1" applyBorder="1" applyAlignment="1">
      <alignment horizontal="center" vertical="center"/>
    </xf>
    <xf numFmtId="0" fontId="0" fillId="26" borderId="59" xfId="0" applyFont="1" applyFill="1" applyBorder="1" applyAlignment="1">
      <alignment horizontal="center" vertical="center"/>
    </xf>
    <xf numFmtId="0" fontId="2" fillId="26" borderId="59" xfId="30" applyFont="1" applyFill="1" applyBorder="1" applyAlignment="1">
      <alignment horizontal="center" vertical="center" wrapText="1"/>
    </xf>
    <xf numFmtId="0" fontId="24" fillId="26" borderId="59" xfId="0" applyFont="1" applyFill="1" applyBorder="1" applyAlignment="1">
      <alignment horizontal="center" vertical="center"/>
    </xf>
    <xf numFmtId="0" fontId="0" fillId="0" borderId="0" xfId="0" applyBorder="1"/>
    <xf numFmtId="2" fontId="0" fillId="28" borderId="0" xfId="0" applyNumberFormat="1" applyFill="1"/>
    <xf numFmtId="0" fontId="0" fillId="28" borderId="0" xfId="0" applyFill="1"/>
    <xf numFmtId="2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center"/>
    </xf>
    <xf numFmtId="2" fontId="0" fillId="0" borderId="0" xfId="0" applyNumberFormat="1" applyBorder="1" applyAlignment="1">
      <alignment horizontal="left" vertical="center"/>
    </xf>
    <xf numFmtId="1" fontId="32" fillId="26" borderId="18" xfId="0" applyNumberFormat="1" applyFont="1" applyFill="1" applyBorder="1" applyAlignment="1" applyProtection="1">
      <alignment horizontal="center"/>
      <protection hidden="1"/>
    </xf>
    <xf numFmtId="1" fontId="32" fillId="26" borderId="19" xfId="0" applyNumberFormat="1" applyFont="1" applyFill="1" applyBorder="1" applyAlignment="1" applyProtection="1">
      <alignment horizontal="center"/>
      <protection hidden="1"/>
    </xf>
    <xf numFmtId="1" fontId="27" fillId="0" borderId="0" xfId="0" applyNumberFormat="1" applyFont="1" applyProtection="1">
      <protection hidden="1"/>
    </xf>
    <xf numFmtId="1" fontId="27" fillId="0" borderId="0" xfId="0" applyNumberFormat="1" applyFont="1" applyBorder="1" applyAlignment="1" applyProtection="1">
      <alignment horizontal="center" vertical="center"/>
      <protection hidden="1"/>
    </xf>
    <xf numFmtId="168" fontId="27" fillId="0" borderId="29" xfId="0" applyNumberFormat="1" applyFont="1" applyFill="1" applyBorder="1" applyAlignment="1" applyProtection="1">
      <alignment horizontal="center"/>
      <protection hidden="1"/>
    </xf>
    <xf numFmtId="0" fontId="52" fillId="0" borderId="60" xfId="0" applyFont="1" applyFill="1" applyBorder="1" applyAlignment="1" applyProtection="1">
      <alignment vertical="center" wrapText="1"/>
      <protection hidden="1"/>
    </xf>
    <xf numFmtId="0" fontId="0" fillId="26" borderId="59" xfId="0" applyFill="1" applyBorder="1" applyAlignment="1" applyProtection="1">
      <alignment horizontal="center" vertical="center" wrapText="1"/>
    </xf>
    <xf numFmtId="0" fontId="24" fillId="26" borderId="59" xfId="0" applyFont="1" applyFill="1" applyBorder="1" applyAlignment="1" applyProtection="1">
      <alignment horizontal="center" vertical="center"/>
    </xf>
    <xf numFmtId="0" fontId="45" fillId="26" borderId="59" xfId="30" applyFont="1" applyFill="1" applyBorder="1" applyAlignment="1" applyProtection="1">
      <alignment horizontal="center" vertical="center" wrapText="1"/>
    </xf>
    <xf numFmtId="0" fontId="2" fillId="26" borderId="59" xfId="30" applyFont="1" applyFill="1" applyBorder="1" applyAlignment="1" applyProtection="1">
      <alignment horizontal="center" vertical="center" wrapText="1"/>
    </xf>
    <xf numFmtId="165" fontId="45" fillId="26" borderId="59" xfId="30" applyNumberFormat="1" applyFont="1" applyFill="1" applyBorder="1" applyAlignment="1" applyProtection="1">
      <alignment horizontal="center" vertical="center" wrapText="1"/>
    </xf>
    <xf numFmtId="165" fontId="56" fillId="26" borderId="59" xfId="3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6" fontId="0" fillId="0" borderId="58" xfId="0" applyNumberFormat="1" applyFill="1" applyBorder="1" applyAlignment="1" applyProtection="1">
      <alignment horizontal="center" vertical="center"/>
      <protection hidden="1"/>
    </xf>
    <xf numFmtId="171" fontId="27" fillId="0" borderId="43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9" fontId="0" fillId="0" borderId="57" xfId="0" quotePrefix="1" applyNumberFormat="1" applyFill="1" applyBorder="1" applyAlignment="1" applyProtection="1">
      <alignment horizontal="center" vertical="center"/>
      <protection locked="0"/>
    </xf>
    <xf numFmtId="166" fontId="0" fillId="0" borderId="47" xfId="0" applyNumberFormat="1" applyFill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169" fontId="0" fillId="0" borderId="43" xfId="0" quotePrefix="1" applyNumberFormat="1" applyFill="1" applyBorder="1" applyAlignment="1" applyProtection="1">
      <alignment horizontal="center"/>
      <protection hidden="1"/>
    </xf>
    <xf numFmtId="169" fontId="0" fillId="0" borderId="10" xfId="0" quotePrefix="1" applyNumberFormat="1" applyFill="1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1" fontId="23" fillId="0" borderId="0" xfId="0" applyNumberFormat="1" applyFont="1" applyFill="1" applyBorder="1" applyAlignment="1" applyProtection="1">
      <alignment horizontal="center" vertical="center"/>
      <protection hidden="1"/>
    </xf>
    <xf numFmtId="167" fontId="0" fillId="0" borderId="0" xfId="0" applyNumberFormat="1" applyFont="1" applyBorder="1" applyAlignment="1" applyProtection="1">
      <alignment horizontal="center"/>
      <protection hidden="1"/>
    </xf>
    <xf numFmtId="169" fontId="0" fillId="0" borderId="31" xfId="0" quotePrefix="1" applyNumberFormat="1" applyFill="1" applyBorder="1" applyAlignment="1" applyProtection="1">
      <protection hidden="1"/>
    </xf>
    <xf numFmtId="0" fontId="59" fillId="0" borderId="42" xfId="0" applyFont="1" applyBorder="1" applyAlignment="1" applyProtection="1">
      <alignment horizontal="center" vertical="center"/>
      <protection hidden="1"/>
    </xf>
    <xf numFmtId="168" fontId="0" fillId="0" borderId="60" xfId="0" applyNumberFormat="1" applyFill="1" applyBorder="1" applyAlignme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53" xfId="0" applyFon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44" fillId="0" borderId="0" xfId="45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4" fillId="0" borderId="0" xfId="45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0" fillId="31" borderId="0" xfId="0" applyFont="1" applyFill="1" applyAlignment="1" applyProtection="1">
      <alignment horizontal="center"/>
      <protection hidden="1"/>
    </xf>
    <xf numFmtId="0" fontId="57" fillId="26" borderId="12" xfId="0" applyFont="1" applyFill="1" applyBorder="1" applyAlignment="1" applyProtection="1">
      <alignment horizontal="center" vertical="center" wrapText="1"/>
      <protection hidden="1"/>
    </xf>
    <xf numFmtId="0" fontId="57" fillId="26" borderId="14" xfId="0" applyFont="1" applyFill="1" applyBorder="1" applyAlignment="1" applyProtection="1">
      <alignment horizontal="center" vertical="center" wrapText="1"/>
      <protection hidden="1"/>
    </xf>
    <xf numFmtId="0" fontId="57" fillId="0" borderId="12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167" fontId="0" fillId="0" borderId="48" xfId="0" applyNumberFormat="1" applyFont="1" applyBorder="1" applyAlignment="1" applyProtection="1">
      <alignment horizontal="center"/>
      <protection locked="0"/>
    </xf>
    <xf numFmtId="167" fontId="0" fillId="0" borderId="49" xfId="0" applyNumberFormat="1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49" xfId="0" applyFont="1" applyBorder="1" applyAlignment="1" applyProtection="1">
      <alignment horizontal="center"/>
      <protection locked="0"/>
    </xf>
    <xf numFmtId="167" fontId="0" fillId="0" borderId="54" xfId="0" applyNumberFormat="1" applyFont="1" applyBorder="1" applyAlignment="1" applyProtection="1">
      <alignment horizontal="center"/>
      <protection hidden="1"/>
    </xf>
    <xf numFmtId="167" fontId="0" fillId="0" borderId="55" xfId="0" applyNumberFormat="1" applyFont="1" applyBorder="1" applyAlignment="1" applyProtection="1">
      <alignment horizontal="center"/>
      <protection hidden="1"/>
    </xf>
    <xf numFmtId="0" fontId="23" fillId="0" borderId="5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38" xfId="0" applyFont="1" applyFill="1" applyBorder="1" applyAlignment="1" applyProtection="1">
      <alignment horizontal="center" vertical="center"/>
      <protection hidden="1"/>
    </xf>
    <xf numFmtId="0" fontId="27" fillId="0" borderId="35" xfId="0" applyFont="1" applyFill="1" applyBorder="1" applyAlignment="1" applyProtection="1">
      <alignment horizontal="center" vertical="center"/>
      <protection hidden="1"/>
    </xf>
    <xf numFmtId="166" fontId="0" fillId="0" borderId="51" xfId="0" applyNumberFormat="1" applyFill="1" applyBorder="1" applyAlignment="1" applyProtection="1">
      <alignment horizontal="center"/>
      <protection hidden="1"/>
    </xf>
    <xf numFmtId="166" fontId="0" fillId="0" borderId="29" xfId="0" applyNumberFormat="1" applyFill="1" applyBorder="1" applyAlignment="1" applyProtection="1">
      <alignment horizontal="center"/>
      <protection hidden="1"/>
    </xf>
    <xf numFmtId="168" fontId="27" fillId="0" borderId="34" xfId="0" applyNumberFormat="1" applyFont="1" applyFill="1" applyBorder="1" applyAlignment="1" applyProtection="1">
      <alignment horizontal="center"/>
      <protection hidden="1"/>
    </xf>
    <xf numFmtId="168" fontId="27" fillId="0" borderId="29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wrapText="1"/>
      <protection hidden="1"/>
    </xf>
    <xf numFmtId="0" fontId="0" fillId="0" borderId="33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170" fontId="27" fillId="0" borderId="34" xfId="0" applyNumberFormat="1" applyFont="1" applyBorder="1" applyAlignment="1" applyProtection="1">
      <alignment horizontal="center"/>
      <protection hidden="1"/>
    </xf>
    <xf numFmtId="170" fontId="27" fillId="0" borderId="29" xfId="0" applyNumberFormat="1" applyFont="1" applyBorder="1" applyAlignment="1" applyProtection="1">
      <alignment horizontal="center"/>
      <protection hidden="1"/>
    </xf>
    <xf numFmtId="0" fontId="48" fillId="0" borderId="11" xfId="30" applyFont="1" applyFill="1" applyBorder="1" applyAlignment="1" applyProtection="1">
      <alignment horizontal="center" vertical="center" wrapText="1"/>
      <protection hidden="1"/>
    </xf>
    <xf numFmtId="0" fontId="0" fillId="29" borderId="11" xfId="0" applyFill="1" applyBorder="1" applyAlignment="1" applyProtection="1">
      <alignment horizontal="center"/>
      <protection hidden="1"/>
    </xf>
    <xf numFmtId="0" fontId="0" fillId="0" borderId="17" xfId="0" applyFont="1" applyBorder="1" applyAlignment="1" applyProtection="1">
      <alignment horizontal="center" wrapText="1"/>
      <protection hidden="1"/>
    </xf>
    <xf numFmtId="0" fontId="32" fillId="0" borderId="45" xfId="30" applyFont="1" applyFill="1" applyBorder="1" applyAlignment="1" applyProtection="1">
      <alignment horizontal="center" vertical="center" wrapText="1"/>
      <protection hidden="1"/>
    </xf>
    <xf numFmtId="0" fontId="32" fillId="0" borderId="46" xfId="30" applyFont="1" applyFill="1" applyBorder="1" applyAlignment="1" applyProtection="1">
      <alignment horizontal="center" vertical="center" wrapText="1"/>
      <protection hidden="1"/>
    </xf>
    <xf numFmtId="0" fontId="32" fillId="0" borderId="41" xfId="30" applyFont="1" applyFill="1" applyBorder="1" applyAlignment="1" applyProtection="1">
      <alignment horizontal="center" vertical="center" wrapText="1"/>
      <protection hidden="1"/>
    </xf>
    <xf numFmtId="0" fontId="32" fillId="0" borderId="44" xfId="3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53" xfId="0" applyFont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0" fillId="28" borderId="26" xfId="0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1" fontId="32" fillId="26" borderId="0" xfId="0" applyNumberFormat="1" applyFont="1" applyFill="1" applyBorder="1" applyAlignment="1" applyProtection="1">
      <alignment horizontal="center"/>
      <protection hidden="1"/>
    </xf>
    <xf numFmtId="165" fontId="24" fillId="30" borderId="60" xfId="0" applyNumberFormat="1" applyFont="1" applyFill="1" applyBorder="1" applyAlignment="1" applyProtection="1">
      <alignment horizontal="center" vertical="center"/>
    </xf>
    <xf numFmtId="165" fontId="24" fillId="30" borderId="0" xfId="0" applyNumberFormat="1" applyFont="1" applyFill="1" applyBorder="1" applyAlignment="1" applyProtection="1">
      <alignment horizontal="center" vertical="center"/>
    </xf>
    <xf numFmtId="165" fontId="51" fillId="0" borderId="0" xfId="0" applyNumberFormat="1" applyFont="1" applyBorder="1" applyAlignment="1">
      <alignment horizontal="center" vertical="center" wrapText="1"/>
    </xf>
    <xf numFmtId="0" fontId="33" fillId="0" borderId="17" xfId="0" applyFont="1" applyFill="1" applyBorder="1" applyAlignment="1" applyProtection="1">
      <alignment horizontal="center"/>
      <protection hidden="1"/>
    </xf>
    <xf numFmtId="0" fontId="52" fillId="25" borderId="12" xfId="0" applyFont="1" applyFill="1" applyBorder="1" applyAlignment="1" applyProtection="1">
      <alignment horizontal="center" vertical="center" wrapText="1"/>
      <protection hidden="1"/>
    </xf>
    <xf numFmtId="0" fontId="52" fillId="25" borderId="14" xfId="0" applyFont="1" applyFill="1" applyBorder="1" applyAlignment="1" applyProtection="1">
      <alignment horizontal="center" vertical="center" wrapText="1"/>
      <protection hidden="1"/>
    </xf>
    <xf numFmtId="0" fontId="52" fillId="25" borderId="15" xfId="0" applyFont="1" applyFill="1" applyBorder="1" applyAlignment="1" applyProtection="1">
      <alignment horizontal="center" vertical="center" wrapText="1"/>
      <protection hidden="1"/>
    </xf>
    <xf numFmtId="165" fontId="29" fillId="24" borderId="13" xfId="0" applyNumberFormat="1" applyFont="1" applyFill="1" applyBorder="1" applyAlignment="1" applyProtection="1">
      <alignment horizontal="center" vertical="center"/>
      <protection hidden="1"/>
    </xf>
    <xf numFmtId="165" fontId="29" fillId="24" borderId="17" xfId="0" applyNumberFormat="1" applyFont="1" applyFill="1" applyBorder="1" applyAlignment="1" applyProtection="1">
      <alignment horizontal="center" vertical="center"/>
      <protection hidden="1"/>
    </xf>
    <xf numFmtId="165" fontId="27" fillId="27" borderId="51" xfId="0" applyNumberFormat="1" applyFont="1" applyFill="1" applyBorder="1" applyAlignment="1" applyProtection="1">
      <alignment horizontal="center" vertical="center"/>
      <protection hidden="1"/>
    </xf>
    <xf numFmtId="165" fontId="27" fillId="27" borderId="29" xfId="0" applyNumberFormat="1" applyFont="1" applyFill="1" applyBorder="1" applyAlignment="1" applyProtection="1">
      <alignment horizontal="center" vertical="center"/>
      <protection hidden="1"/>
    </xf>
    <xf numFmtId="165" fontId="29" fillId="24" borderId="0" xfId="0" applyNumberFormat="1" applyFont="1" applyFill="1" applyBorder="1" applyAlignment="1" applyProtection="1">
      <alignment horizontal="center" vertical="center" wrapText="1"/>
      <protection hidden="1"/>
    </xf>
    <xf numFmtId="168" fontId="0" fillId="0" borderId="11" xfId="0" applyNumberFormat="1" applyFill="1" applyBorder="1" applyAlignment="1" applyProtection="1">
      <alignment horizontal="center"/>
      <protection locked="0"/>
    </xf>
    <xf numFmtId="0" fontId="33" fillId="0" borderId="31" xfId="0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25" fillId="26" borderId="26" xfId="0" applyFont="1" applyFill="1" applyBorder="1" applyAlignment="1">
      <alignment horizontal="center"/>
    </xf>
    <xf numFmtId="0" fontId="25" fillId="26" borderId="32" xfId="0" applyFont="1" applyFill="1" applyBorder="1" applyAlignment="1">
      <alignment horizontal="center"/>
    </xf>
    <xf numFmtId="169" fontId="0" fillId="0" borderId="11" xfId="0" quotePrefix="1" applyNumberFormat="1" applyFill="1" applyBorder="1" applyAlignment="1" applyProtection="1">
      <alignment horizontal="center"/>
    </xf>
  </cellXfs>
  <cellStyles count="46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legamento ipertestuale" xfId="45" builtinId="8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 2" xfId="28"/>
    <cellStyle name="Neutrale 2" xfId="29"/>
    <cellStyle name="Normale" xfId="0" builtinId="0"/>
    <cellStyle name="Normale 2" xfId="30"/>
    <cellStyle name="Normale 3" xfId="31"/>
    <cellStyle name="Normale 4" xfId="32"/>
    <cellStyle name="Nota 2" xfId="33"/>
    <cellStyle name="Output 2" xfId="34"/>
    <cellStyle name="Testo avviso 2" xfId="35"/>
    <cellStyle name="Testo descrittivo 2" xfId="36"/>
    <cellStyle name="Titolo 1 2" xfId="37"/>
    <cellStyle name="Titolo 2 2" xfId="38"/>
    <cellStyle name="Titolo 3 2" xfId="39"/>
    <cellStyle name="Titolo 4 2" xfId="40"/>
    <cellStyle name="Titolo 5" xfId="41"/>
    <cellStyle name="Totale 2" xfId="42"/>
    <cellStyle name="Valore non valido 2" xfId="43"/>
    <cellStyle name="Valore valido 2" xfId="44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PIANTA</a:t>
            </a:r>
            <a:r>
              <a:rPr lang="it-IT" baseline="0"/>
              <a:t> 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piano'!$C$4:$C$8</c:f>
              <c:numCache>
                <c:formatCode>General</c:formatCode>
                <c:ptCount val="5"/>
                <c:pt idx="0" formatCode="0.00">
                  <c:v>-13.200000000000001</c:v>
                </c:pt>
                <c:pt idx="1">
                  <c:v>-13.6</c:v>
                </c:pt>
                <c:pt idx="2">
                  <c:v>-13.6</c:v>
                </c:pt>
                <c:pt idx="3">
                  <c:v>-13.200000000000001</c:v>
                </c:pt>
                <c:pt idx="4">
                  <c:v>-13.200000000000001</c:v>
                </c:pt>
              </c:numCache>
            </c:numRef>
          </c:xVal>
          <c:yVal>
            <c:numRef>
              <c:f>'grafico piano'!$D$4:$D$8</c:f>
              <c:numCache>
                <c:formatCode>General</c:formatCode>
                <c:ptCount val="5"/>
                <c:pt idx="0" formatCode="0.00">
                  <c:v>4.6500000000000004</c:v>
                </c:pt>
                <c:pt idx="1">
                  <c:v>4.6500000000000004</c:v>
                </c:pt>
                <c:pt idx="2" formatCode="0.00">
                  <c:v>4.25</c:v>
                </c:pt>
                <c:pt idx="3">
                  <c:v>4.25</c:v>
                </c:pt>
                <c:pt idx="4">
                  <c:v>4.6500000000000004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piano'!$C$10:$C$14</c:f>
              <c:numCache>
                <c:formatCode>General</c:formatCode>
                <c:ptCount val="5"/>
                <c:pt idx="0" formatCode="0.00">
                  <c:v>-8.9250000000000007</c:v>
                </c:pt>
                <c:pt idx="1">
                  <c:v>-9.5749999999999993</c:v>
                </c:pt>
                <c:pt idx="2">
                  <c:v>-9.5749999999999993</c:v>
                </c:pt>
                <c:pt idx="3">
                  <c:v>-8.9250000000000007</c:v>
                </c:pt>
                <c:pt idx="4">
                  <c:v>-8.9250000000000007</c:v>
                </c:pt>
              </c:numCache>
            </c:numRef>
          </c:xVal>
          <c:yVal>
            <c:numRef>
              <c:f>'grafico piano'!$D$10:$D$14</c:f>
              <c:numCache>
                <c:formatCode>General</c:formatCode>
                <c:ptCount val="5"/>
                <c:pt idx="0" formatCode="0.00">
                  <c:v>4.6500000000000004</c:v>
                </c:pt>
                <c:pt idx="1">
                  <c:v>4.6500000000000004</c:v>
                </c:pt>
                <c:pt idx="2" formatCode="0.00">
                  <c:v>4.25</c:v>
                </c:pt>
                <c:pt idx="3">
                  <c:v>4.25</c:v>
                </c:pt>
                <c:pt idx="4">
                  <c:v>4.6500000000000004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piano'!$C$16:$C$20</c:f>
              <c:numCache>
                <c:formatCode>General</c:formatCode>
                <c:ptCount val="5"/>
                <c:pt idx="0" formatCode="0.00">
                  <c:v>-5.4249999999999998</c:v>
                </c:pt>
                <c:pt idx="1">
                  <c:v>-6.0750000000000002</c:v>
                </c:pt>
                <c:pt idx="2">
                  <c:v>-6.0750000000000002</c:v>
                </c:pt>
                <c:pt idx="3">
                  <c:v>-5.4249999999999998</c:v>
                </c:pt>
                <c:pt idx="4">
                  <c:v>-5.4249999999999998</c:v>
                </c:pt>
              </c:numCache>
            </c:numRef>
          </c:xVal>
          <c:yVal>
            <c:numRef>
              <c:f>'grafico piano'!$D$16:$D$20</c:f>
              <c:numCache>
                <c:formatCode>General</c:formatCode>
                <c:ptCount val="5"/>
                <c:pt idx="0" formatCode="0.00">
                  <c:v>4.6500000000000004</c:v>
                </c:pt>
                <c:pt idx="1">
                  <c:v>4.6500000000000004</c:v>
                </c:pt>
                <c:pt idx="2" formatCode="0.00">
                  <c:v>4.25</c:v>
                </c:pt>
                <c:pt idx="3">
                  <c:v>4.25</c:v>
                </c:pt>
                <c:pt idx="4">
                  <c:v>4.6500000000000004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piano'!$C$22:$C$26</c:f>
              <c:numCache>
                <c:formatCode>General</c:formatCode>
                <c:ptCount val="5"/>
                <c:pt idx="0" formatCode="0.00">
                  <c:v>-0.875</c:v>
                </c:pt>
                <c:pt idx="1">
                  <c:v>-2.0249999999999999</c:v>
                </c:pt>
                <c:pt idx="2">
                  <c:v>-2.0249999999999999</c:v>
                </c:pt>
                <c:pt idx="3">
                  <c:v>-0.875</c:v>
                </c:pt>
                <c:pt idx="4">
                  <c:v>-0.875</c:v>
                </c:pt>
              </c:numCache>
            </c:numRef>
          </c:xVal>
          <c:yVal>
            <c:numRef>
              <c:f>'grafico piano'!$D$22:$D$26</c:f>
              <c:numCache>
                <c:formatCode>General</c:formatCode>
                <c:ptCount val="5"/>
                <c:pt idx="0" formatCode="0.00">
                  <c:v>4.6000000000000005</c:v>
                </c:pt>
                <c:pt idx="1">
                  <c:v>4.6000000000000005</c:v>
                </c:pt>
                <c:pt idx="2" formatCode="0.00">
                  <c:v>4.3</c:v>
                </c:pt>
                <c:pt idx="3">
                  <c:v>4.3</c:v>
                </c:pt>
                <c:pt idx="4">
                  <c:v>4.6000000000000005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piano'!$C$27:$C$31</c:f>
              <c:numCache>
                <c:formatCode>General</c:formatCode>
                <c:ptCount val="5"/>
                <c:pt idx="0" formatCode="0.00">
                  <c:v>2.0249999999999999</c:v>
                </c:pt>
                <c:pt idx="1">
                  <c:v>0.875</c:v>
                </c:pt>
                <c:pt idx="2">
                  <c:v>0.875</c:v>
                </c:pt>
                <c:pt idx="3">
                  <c:v>2.0249999999999999</c:v>
                </c:pt>
                <c:pt idx="4">
                  <c:v>2.0249999999999999</c:v>
                </c:pt>
              </c:numCache>
            </c:numRef>
          </c:xVal>
          <c:yVal>
            <c:numRef>
              <c:f>'grafico piano'!$D$27:$D$31</c:f>
              <c:numCache>
                <c:formatCode>General</c:formatCode>
                <c:ptCount val="5"/>
                <c:pt idx="0" formatCode="0.00">
                  <c:v>4.6000000000000005</c:v>
                </c:pt>
                <c:pt idx="1">
                  <c:v>4.6000000000000005</c:v>
                </c:pt>
                <c:pt idx="2" formatCode="0.00">
                  <c:v>4.3</c:v>
                </c:pt>
                <c:pt idx="3">
                  <c:v>4.3</c:v>
                </c:pt>
                <c:pt idx="4">
                  <c:v>4.6000000000000005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piano'!$C$32:$C$36</c:f>
              <c:numCache>
                <c:formatCode>General</c:formatCode>
                <c:ptCount val="5"/>
                <c:pt idx="0" formatCode="0.00">
                  <c:v>6.0750000000000002</c:v>
                </c:pt>
                <c:pt idx="1">
                  <c:v>5.4249999999999998</c:v>
                </c:pt>
                <c:pt idx="2">
                  <c:v>5.4249999999999998</c:v>
                </c:pt>
                <c:pt idx="3">
                  <c:v>6.0750000000000002</c:v>
                </c:pt>
                <c:pt idx="4">
                  <c:v>6.0750000000000002</c:v>
                </c:pt>
              </c:numCache>
            </c:numRef>
          </c:xVal>
          <c:yVal>
            <c:numRef>
              <c:f>'grafico piano'!$D$32:$D$36</c:f>
              <c:numCache>
                <c:formatCode>General</c:formatCode>
                <c:ptCount val="5"/>
                <c:pt idx="0" formatCode="0.00">
                  <c:v>4.6500000000000004</c:v>
                </c:pt>
                <c:pt idx="1">
                  <c:v>4.6500000000000004</c:v>
                </c:pt>
                <c:pt idx="2" formatCode="0.00">
                  <c:v>4.25</c:v>
                </c:pt>
                <c:pt idx="3">
                  <c:v>4.25</c:v>
                </c:pt>
                <c:pt idx="4">
                  <c:v>4.6500000000000004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piano'!$C$37:$C$41</c:f>
              <c:numCache>
                <c:formatCode>General</c:formatCode>
                <c:ptCount val="5"/>
                <c:pt idx="0" formatCode="0.00">
                  <c:v>9.5749999999999993</c:v>
                </c:pt>
                <c:pt idx="1">
                  <c:v>8.9250000000000007</c:v>
                </c:pt>
                <c:pt idx="2">
                  <c:v>8.9250000000000007</c:v>
                </c:pt>
                <c:pt idx="3">
                  <c:v>9.5749999999999993</c:v>
                </c:pt>
                <c:pt idx="4">
                  <c:v>9.5749999999999993</c:v>
                </c:pt>
              </c:numCache>
            </c:numRef>
          </c:xVal>
          <c:yVal>
            <c:numRef>
              <c:f>'grafico piano'!$D$37:$D$41</c:f>
              <c:numCache>
                <c:formatCode>General</c:formatCode>
                <c:ptCount val="5"/>
                <c:pt idx="0" formatCode="0.00">
                  <c:v>4.6500000000000004</c:v>
                </c:pt>
                <c:pt idx="1">
                  <c:v>4.6500000000000004</c:v>
                </c:pt>
                <c:pt idx="2" formatCode="0.00">
                  <c:v>4.25</c:v>
                </c:pt>
                <c:pt idx="3">
                  <c:v>4.25</c:v>
                </c:pt>
                <c:pt idx="4">
                  <c:v>4.6500000000000004</c:v>
                </c:pt>
              </c:numCache>
            </c:numRef>
          </c:yVal>
          <c:smooth val="0"/>
        </c:ser>
        <c:ser>
          <c:idx val="7"/>
          <c:order val="7"/>
          <c:tx>
            <c:v>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piano'!$C$42:$C$46</c:f>
              <c:numCache>
                <c:formatCode>General</c:formatCode>
                <c:ptCount val="5"/>
                <c:pt idx="0" formatCode="0.00">
                  <c:v>13.6</c:v>
                </c:pt>
                <c:pt idx="1">
                  <c:v>13.200000000000001</c:v>
                </c:pt>
                <c:pt idx="2">
                  <c:v>13.200000000000001</c:v>
                </c:pt>
                <c:pt idx="3">
                  <c:v>13.6</c:v>
                </c:pt>
                <c:pt idx="4">
                  <c:v>13.6</c:v>
                </c:pt>
              </c:numCache>
            </c:numRef>
          </c:xVal>
          <c:yVal>
            <c:numRef>
              <c:f>'grafico piano'!$D$42:$D$46</c:f>
              <c:numCache>
                <c:formatCode>General</c:formatCode>
                <c:ptCount val="5"/>
                <c:pt idx="0" formatCode="0.00">
                  <c:v>4.6500000000000004</c:v>
                </c:pt>
                <c:pt idx="1">
                  <c:v>4.6500000000000004</c:v>
                </c:pt>
                <c:pt idx="2" formatCode="0.00">
                  <c:v>4.25</c:v>
                </c:pt>
                <c:pt idx="3">
                  <c:v>4.25</c:v>
                </c:pt>
                <c:pt idx="4">
                  <c:v>4.6500000000000004</c:v>
                </c:pt>
              </c:numCache>
            </c:numRef>
          </c:yVal>
          <c:smooth val="0"/>
        </c:ser>
        <c:ser>
          <c:idx val="8"/>
          <c:order val="8"/>
          <c:tx>
            <c:v>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piano'!$C$47:$C$51</c:f>
              <c:numCache>
                <c:formatCode>General</c:formatCode>
                <c:ptCount val="5"/>
                <c:pt idx="0" formatCode="0.00">
                  <c:v>-13.075000000000001</c:v>
                </c:pt>
                <c:pt idx="1">
                  <c:v>-13.725</c:v>
                </c:pt>
                <c:pt idx="2">
                  <c:v>-13.725</c:v>
                </c:pt>
                <c:pt idx="3">
                  <c:v>-13.075000000000001</c:v>
                </c:pt>
                <c:pt idx="4">
                  <c:v>-13.075000000000001</c:v>
                </c:pt>
              </c:numCache>
            </c:numRef>
          </c:xVal>
          <c:yVal>
            <c:numRef>
              <c:f>'grafico piano'!$D$47:$D$51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9"/>
          <c:order val="9"/>
          <c:tx>
            <c:v>10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piano'!$C$52:$C$56</c:f>
              <c:numCache>
                <c:formatCode>General</c:formatCode>
                <c:ptCount val="5"/>
                <c:pt idx="0" formatCode="0.00">
                  <c:v>-8.9250000000000007</c:v>
                </c:pt>
                <c:pt idx="1">
                  <c:v>-9.5749999999999993</c:v>
                </c:pt>
                <c:pt idx="2">
                  <c:v>-9.5749999999999993</c:v>
                </c:pt>
                <c:pt idx="3">
                  <c:v>-8.9250000000000007</c:v>
                </c:pt>
                <c:pt idx="4">
                  <c:v>-8.9250000000000007</c:v>
                </c:pt>
              </c:numCache>
            </c:numRef>
          </c:xVal>
          <c:yVal>
            <c:numRef>
              <c:f>'grafico piano'!$D$52:$D$56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10"/>
          <c:order val="10"/>
          <c:tx>
            <c:v>11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piano'!$C$57:$C$61</c:f>
              <c:numCache>
                <c:formatCode>0.00</c:formatCode>
                <c:ptCount val="5"/>
                <c:pt idx="0">
                  <c:v>-5.4249999999999998</c:v>
                </c:pt>
                <c:pt idx="1">
                  <c:v>-6.0750000000000002</c:v>
                </c:pt>
                <c:pt idx="2" formatCode="General">
                  <c:v>-6.0750000000000002</c:v>
                </c:pt>
                <c:pt idx="3" formatCode="General">
                  <c:v>-5.4249999999999998</c:v>
                </c:pt>
                <c:pt idx="4" formatCode="General">
                  <c:v>-5.4249999999999998</c:v>
                </c:pt>
              </c:numCache>
            </c:numRef>
          </c:xVal>
          <c:yVal>
            <c:numRef>
              <c:f>'grafico piano'!$D$57:$D$61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11"/>
          <c:order val="11"/>
          <c:tx>
            <c:v>12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piano'!$C$62:$C$66</c:f>
              <c:numCache>
                <c:formatCode>General</c:formatCode>
                <c:ptCount val="5"/>
                <c:pt idx="0">
                  <c:v>-1.125</c:v>
                </c:pt>
                <c:pt idx="1">
                  <c:v>-1.7749999999999999</c:v>
                </c:pt>
                <c:pt idx="2">
                  <c:v>-1.7749999999999999</c:v>
                </c:pt>
                <c:pt idx="3">
                  <c:v>-1.125</c:v>
                </c:pt>
                <c:pt idx="4">
                  <c:v>-1.125</c:v>
                </c:pt>
              </c:numCache>
            </c:numRef>
          </c:xVal>
          <c:yVal>
            <c:numRef>
              <c:f>'grafico piano'!$D$62:$D$66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12"/>
          <c:order val="12"/>
          <c:tx>
            <c:v>13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piano'!$C$67:$C$71</c:f>
              <c:numCache>
                <c:formatCode>General</c:formatCode>
                <c:ptCount val="5"/>
                <c:pt idx="0">
                  <c:v>1.7749999999999999</c:v>
                </c:pt>
                <c:pt idx="1">
                  <c:v>1.125</c:v>
                </c:pt>
                <c:pt idx="2">
                  <c:v>1.125</c:v>
                </c:pt>
                <c:pt idx="3">
                  <c:v>1.7749999999999999</c:v>
                </c:pt>
                <c:pt idx="4">
                  <c:v>1.7749999999999999</c:v>
                </c:pt>
              </c:numCache>
            </c:numRef>
          </c:xVal>
          <c:yVal>
            <c:numRef>
              <c:f>'grafico piano'!$D$67:$D$71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13"/>
          <c:order val="13"/>
          <c:tx>
            <c:v>14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piano'!$C$72:$C$76</c:f>
              <c:numCache>
                <c:formatCode>General</c:formatCode>
                <c:ptCount val="5"/>
                <c:pt idx="0">
                  <c:v>6.0750000000000002</c:v>
                </c:pt>
                <c:pt idx="1">
                  <c:v>5.4249999999999998</c:v>
                </c:pt>
                <c:pt idx="2">
                  <c:v>5.4249999999999998</c:v>
                </c:pt>
                <c:pt idx="3">
                  <c:v>6.0750000000000002</c:v>
                </c:pt>
                <c:pt idx="4">
                  <c:v>6.0750000000000002</c:v>
                </c:pt>
              </c:numCache>
            </c:numRef>
          </c:xVal>
          <c:yVal>
            <c:numRef>
              <c:f>'grafico piano'!$D$72:$D$76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14"/>
          <c:order val="14"/>
          <c:tx>
            <c:v>15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piano'!$C$77:$C$81</c:f>
              <c:numCache>
                <c:formatCode>General</c:formatCode>
                <c:ptCount val="5"/>
                <c:pt idx="0">
                  <c:v>9.5749999999999993</c:v>
                </c:pt>
                <c:pt idx="1">
                  <c:v>8.9250000000000007</c:v>
                </c:pt>
                <c:pt idx="2">
                  <c:v>8.9250000000000007</c:v>
                </c:pt>
                <c:pt idx="3">
                  <c:v>9.5749999999999993</c:v>
                </c:pt>
                <c:pt idx="4">
                  <c:v>9.5749999999999993</c:v>
                </c:pt>
              </c:numCache>
            </c:numRef>
          </c:xVal>
          <c:yVal>
            <c:numRef>
              <c:f>'grafico piano'!$D$77:$D$81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15"/>
          <c:order val="15"/>
          <c:tx>
            <c:v>16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piano'!$C$82:$C$86</c:f>
              <c:numCache>
                <c:formatCode>General</c:formatCode>
                <c:ptCount val="5"/>
                <c:pt idx="0">
                  <c:v>13.725</c:v>
                </c:pt>
                <c:pt idx="1">
                  <c:v>13.075000000000001</c:v>
                </c:pt>
                <c:pt idx="2">
                  <c:v>13.075000000000001</c:v>
                </c:pt>
                <c:pt idx="3">
                  <c:v>13.725</c:v>
                </c:pt>
                <c:pt idx="4">
                  <c:v>13.725</c:v>
                </c:pt>
              </c:numCache>
            </c:numRef>
          </c:xVal>
          <c:yVal>
            <c:numRef>
              <c:f>'grafico piano'!$D$82:$D$86</c:f>
              <c:numCache>
                <c:formatCode>General</c:formatCode>
                <c:ptCount val="5"/>
                <c:pt idx="0" formatCode="0.00">
                  <c:v>-4.25</c:v>
                </c:pt>
                <c:pt idx="1">
                  <c:v>-4.25</c:v>
                </c:pt>
                <c:pt idx="2" formatCode="0.00">
                  <c:v>-4.6500000000000004</c:v>
                </c:pt>
                <c:pt idx="3">
                  <c:v>-4.6500000000000004</c:v>
                </c:pt>
                <c:pt idx="4">
                  <c:v>-4.25</c:v>
                </c:pt>
              </c:numCache>
            </c:numRef>
          </c:yVal>
          <c:smooth val="0"/>
        </c:ser>
        <c:ser>
          <c:idx val="16"/>
          <c:order val="16"/>
          <c:tx>
            <c:v>17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piano'!$C$87:$C$91</c:f>
              <c:numCache>
                <c:formatCode>General</c:formatCode>
                <c:ptCount val="5"/>
                <c:pt idx="0">
                  <c:v>1</c:v>
                </c:pt>
                <c:pt idx="1">
                  <c:v>-1</c:v>
                </c:pt>
                <c:pt idx="2">
                  <c:v>-1</c:v>
                </c:pt>
                <c:pt idx="3">
                  <c:v>1</c:v>
                </c:pt>
                <c:pt idx="4">
                  <c:v>1</c:v>
                </c:pt>
              </c:numCache>
            </c:numRef>
          </c:xVal>
          <c:yVal>
            <c:numRef>
              <c:f>'grafico piano'!$D$87:$D$91</c:f>
              <c:numCache>
                <c:formatCode>General</c:formatCode>
                <c:ptCount val="5"/>
                <c:pt idx="0" formatCode="0.00">
                  <c:v>-4.1500000000000004</c:v>
                </c:pt>
                <c:pt idx="1">
                  <c:v>-4.1500000000000004</c:v>
                </c:pt>
                <c:pt idx="2" formatCode="0.00">
                  <c:v>-4.3499999999999996</c:v>
                </c:pt>
                <c:pt idx="3">
                  <c:v>-4.3499999999999996</c:v>
                </c:pt>
                <c:pt idx="4">
                  <c:v>-4.1500000000000004</c:v>
                </c:pt>
              </c:numCache>
            </c:numRef>
          </c:yVal>
          <c:smooth val="0"/>
        </c:ser>
        <c:ser>
          <c:idx val="17"/>
          <c:order val="17"/>
          <c:tx>
            <c:v>18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piano'!$C$92:$C$96</c:f>
              <c:numCache>
                <c:formatCode>General</c:formatCode>
                <c:ptCount val="5"/>
                <c:pt idx="0">
                  <c:v>-13.4</c:v>
                </c:pt>
                <c:pt idx="1">
                  <c:v>-13.700000000000001</c:v>
                </c:pt>
                <c:pt idx="2">
                  <c:v>-13.700000000000001</c:v>
                </c:pt>
                <c:pt idx="3">
                  <c:v>-13.4</c:v>
                </c:pt>
                <c:pt idx="4">
                  <c:v>-13.4</c:v>
                </c:pt>
              </c:numCache>
            </c:numRef>
          </c:xVal>
          <c:yVal>
            <c:numRef>
              <c:f>'grafico piano'!$D$92:$D$96</c:f>
              <c:numCache>
                <c:formatCode>General</c:formatCode>
                <c:ptCount val="5"/>
                <c:pt idx="0" formatCode="0.00">
                  <c:v>0.25</c:v>
                </c:pt>
                <c:pt idx="1">
                  <c:v>0.25</c:v>
                </c:pt>
                <c:pt idx="2" formatCode="0.00">
                  <c:v>-0.25</c:v>
                </c:pt>
                <c:pt idx="3">
                  <c:v>-0.25</c:v>
                </c:pt>
                <c:pt idx="4">
                  <c:v>0.25</c:v>
                </c:pt>
              </c:numCache>
            </c:numRef>
          </c:yVal>
          <c:smooth val="0"/>
        </c:ser>
        <c:ser>
          <c:idx val="18"/>
          <c:order val="18"/>
          <c:tx>
            <c:v>19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piano'!$C$97:$C$101</c:f>
              <c:numCache>
                <c:formatCode>General</c:formatCode>
                <c:ptCount val="5"/>
                <c:pt idx="0">
                  <c:v>-9.0500000000000007</c:v>
                </c:pt>
                <c:pt idx="1">
                  <c:v>-9.4499999999999993</c:v>
                </c:pt>
                <c:pt idx="2">
                  <c:v>-9.4499999999999993</c:v>
                </c:pt>
                <c:pt idx="3">
                  <c:v>-9.0500000000000007</c:v>
                </c:pt>
                <c:pt idx="4">
                  <c:v>-9.0500000000000007</c:v>
                </c:pt>
              </c:numCache>
            </c:numRef>
          </c:xVal>
          <c:yVal>
            <c:numRef>
              <c:f>'grafico piano'!$D$97:$D$101</c:f>
              <c:numCache>
                <c:formatCode>General</c:formatCode>
                <c:ptCount val="5"/>
                <c:pt idx="0" formatCode="0.00">
                  <c:v>0.32500000000000001</c:v>
                </c:pt>
                <c:pt idx="1">
                  <c:v>0.32500000000000001</c:v>
                </c:pt>
                <c:pt idx="2" formatCode="0.00">
                  <c:v>-0.32500000000000001</c:v>
                </c:pt>
                <c:pt idx="3">
                  <c:v>-0.32500000000000001</c:v>
                </c:pt>
                <c:pt idx="4">
                  <c:v>0.32500000000000001</c:v>
                </c:pt>
              </c:numCache>
            </c:numRef>
          </c:yVal>
          <c:smooth val="0"/>
        </c:ser>
        <c:ser>
          <c:idx val="19"/>
          <c:order val="19"/>
          <c:tx>
            <c:v>20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piano'!$C$102:$C$106</c:f>
              <c:numCache>
                <c:formatCode>General</c:formatCode>
                <c:ptCount val="5"/>
                <c:pt idx="0">
                  <c:v>-5.55</c:v>
                </c:pt>
                <c:pt idx="1">
                  <c:v>-5.95</c:v>
                </c:pt>
                <c:pt idx="2">
                  <c:v>-5.95</c:v>
                </c:pt>
                <c:pt idx="3">
                  <c:v>-5.55</c:v>
                </c:pt>
                <c:pt idx="4">
                  <c:v>-5.55</c:v>
                </c:pt>
              </c:numCache>
            </c:numRef>
          </c:xVal>
          <c:yVal>
            <c:numRef>
              <c:f>'grafico piano'!$D$102:$D$106</c:f>
              <c:numCache>
                <c:formatCode>General</c:formatCode>
                <c:ptCount val="5"/>
                <c:pt idx="0" formatCode="0.00">
                  <c:v>0.32500000000000001</c:v>
                </c:pt>
                <c:pt idx="1">
                  <c:v>0.32500000000000001</c:v>
                </c:pt>
                <c:pt idx="2" formatCode="0.00">
                  <c:v>-0.32500000000000001</c:v>
                </c:pt>
                <c:pt idx="3">
                  <c:v>-0.32500000000000001</c:v>
                </c:pt>
                <c:pt idx="4">
                  <c:v>0.32500000000000001</c:v>
                </c:pt>
              </c:numCache>
            </c:numRef>
          </c:yVal>
          <c:smooth val="0"/>
        </c:ser>
        <c:ser>
          <c:idx val="20"/>
          <c:order val="20"/>
          <c:tx>
            <c:v>21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piano'!$C$107:$C$111</c:f>
              <c:numCache>
                <c:formatCode>General</c:formatCode>
                <c:ptCount val="5"/>
                <c:pt idx="0">
                  <c:v>-1.25</c:v>
                </c:pt>
                <c:pt idx="1">
                  <c:v>-1.65</c:v>
                </c:pt>
                <c:pt idx="2">
                  <c:v>-1.65</c:v>
                </c:pt>
                <c:pt idx="3">
                  <c:v>-1.25</c:v>
                </c:pt>
                <c:pt idx="4">
                  <c:v>-1.25</c:v>
                </c:pt>
              </c:numCache>
            </c:numRef>
          </c:xVal>
          <c:yVal>
            <c:numRef>
              <c:f>'grafico piano'!$D$107:$D$111</c:f>
              <c:numCache>
                <c:formatCode>General</c:formatCode>
                <c:ptCount val="5"/>
                <c:pt idx="0" formatCode="0.00">
                  <c:v>0.32500000000000001</c:v>
                </c:pt>
                <c:pt idx="1">
                  <c:v>0.32500000000000001</c:v>
                </c:pt>
                <c:pt idx="2" formatCode="0.00">
                  <c:v>-0.32500000000000001</c:v>
                </c:pt>
                <c:pt idx="3">
                  <c:v>-0.32500000000000001</c:v>
                </c:pt>
                <c:pt idx="4">
                  <c:v>0.32500000000000001</c:v>
                </c:pt>
              </c:numCache>
            </c:numRef>
          </c:yVal>
          <c:smooth val="0"/>
        </c:ser>
        <c:ser>
          <c:idx val="21"/>
          <c:order val="21"/>
          <c:tx>
            <c:v>22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piano'!$C$112:$C$116</c:f>
              <c:numCache>
                <c:formatCode>General</c:formatCode>
                <c:ptCount val="5"/>
                <c:pt idx="0">
                  <c:v>1.65</c:v>
                </c:pt>
                <c:pt idx="1">
                  <c:v>1.25</c:v>
                </c:pt>
                <c:pt idx="2">
                  <c:v>1.25</c:v>
                </c:pt>
                <c:pt idx="3">
                  <c:v>1.65</c:v>
                </c:pt>
                <c:pt idx="4">
                  <c:v>1.65</c:v>
                </c:pt>
              </c:numCache>
            </c:numRef>
          </c:xVal>
          <c:yVal>
            <c:numRef>
              <c:f>'grafico piano'!$D$112:$D$116</c:f>
              <c:numCache>
                <c:formatCode>General</c:formatCode>
                <c:ptCount val="5"/>
                <c:pt idx="0" formatCode="0.00">
                  <c:v>0.32500000000000001</c:v>
                </c:pt>
                <c:pt idx="1">
                  <c:v>0.32500000000000001</c:v>
                </c:pt>
                <c:pt idx="2" formatCode="0.00">
                  <c:v>-0.32500000000000001</c:v>
                </c:pt>
                <c:pt idx="3">
                  <c:v>-0.32500000000000001</c:v>
                </c:pt>
                <c:pt idx="4">
                  <c:v>0.32500000000000001</c:v>
                </c:pt>
              </c:numCache>
            </c:numRef>
          </c:yVal>
          <c:smooth val="0"/>
        </c:ser>
        <c:ser>
          <c:idx val="22"/>
          <c:order val="22"/>
          <c:tx>
            <c:v>23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piano'!$C$117:$C$121</c:f>
              <c:numCache>
                <c:formatCode>General</c:formatCode>
                <c:ptCount val="5"/>
                <c:pt idx="0">
                  <c:v>5.95</c:v>
                </c:pt>
                <c:pt idx="1">
                  <c:v>5.55</c:v>
                </c:pt>
                <c:pt idx="2">
                  <c:v>5.55</c:v>
                </c:pt>
                <c:pt idx="3">
                  <c:v>5.95</c:v>
                </c:pt>
                <c:pt idx="4">
                  <c:v>5.95</c:v>
                </c:pt>
              </c:numCache>
            </c:numRef>
          </c:xVal>
          <c:yVal>
            <c:numRef>
              <c:f>'grafico piano'!$D$117:$D$121</c:f>
              <c:numCache>
                <c:formatCode>General</c:formatCode>
                <c:ptCount val="5"/>
                <c:pt idx="0" formatCode="0.00">
                  <c:v>0.32500000000000001</c:v>
                </c:pt>
                <c:pt idx="1">
                  <c:v>0.32500000000000001</c:v>
                </c:pt>
                <c:pt idx="2" formatCode="0.00">
                  <c:v>-0.32500000000000001</c:v>
                </c:pt>
                <c:pt idx="3">
                  <c:v>-0.32500000000000001</c:v>
                </c:pt>
                <c:pt idx="4">
                  <c:v>0.32500000000000001</c:v>
                </c:pt>
              </c:numCache>
            </c:numRef>
          </c:yVal>
          <c:smooth val="0"/>
        </c:ser>
        <c:ser>
          <c:idx val="23"/>
          <c:order val="23"/>
          <c:tx>
            <c:v>24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piano'!$C$122:$C$126</c:f>
              <c:numCache>
                <c:formatCode>General</c:formatCode>
                <c:ptCount val="5"/>
                <c:pt idx="0">
                  <c:v>9.4499999999999993</c:v>
                </c:pt>
                <c:pt idx="1">
                  <c:v>9.0500000000000007</c:v>
                </c:pt>
                <c:pt idx="2">
                  <c:v>9.0500000000000007</c:v>
                </c:pt>
                <c:pt idx="3">
                  <c:v>9.4499999999999993</c:v>
                </c:pt>
                <c:pt idx="4">
                  <c:v>9.4499999999999993</c:v>
                </c:pt>
              </c:numCache>
            </c:numRef>
          </c:xVal>
          <c:yVal>
            <c:numRef>
              <c:f>'grafico piano'!$D$122:$D$126</c:f>
              <c:numCache>
                <c:formatCode>General</c:formatCode>
                <c:ptCount val="5"/>
                <c:pt idx="0" formatCode="0.00">
                  <c:v>0.32500000000000001</c:v>
                </c:pt>
                <c:pt idx="1">
                  <c:v>0.32500000000000001</c:v>
                </c:pt>
                <c:pt idx="2" formatCode="0.00">
                  <c:v>-0.32500000000000001</c:v>
                </c:pt>
                <c:pt idx="3">
                  <c:v>-0.32500000000000001</c:v>
                </c:pt>
                <c:pt idx="4">
                  <c:v>0.32500000000000001</c:v>
                </c:pt>
              </c:numCache>
            </c:numRef>
          </c:yVal>
          <c:smooth val="0"/>
        </c:ser>
        <c:ser>
          <c:idx val="24"/>
          <c:order val="24"/>
          <c:tx>
            <c:v>25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piano'!$C$127:$C$131</c:f>
              <c:numCache>
                <c:formatCode>General</c:formatCode>
                <c:ptCount val="5"/>
                <c:pt idx="0">
                  <c:v>13.700000000000001</c:v>
                </c:pt>
                <c:pt idx="1">
                  <c:v>13.4</c:v>
                </c:pt>
                <c:pt idx="2">
                  <c:v>13.4</c:v>
                </c:pt>
                <c:pt idx="3">
                  <c:v>13.700000000000001</c:v>
                </c:pt>
                <c:pt idx="4">
                  <c:v>13.700000000000001</c:v>
                </c:pt>
              </c:numCache>
            </c:numRef>
          </c:xVal>
          <c:yVal>
            <c:numRef>
              <c:f>'grafico piano'!$D$127:$D$131</c:f>
              <c:numCache>
                <c:formatCode>General</c:formatCode>
                <c:ptCount val="5"/>
                <c:pt idx="0" formatCode="0.00">
                  <c:v>0.25</c:v>
                </c:pt>
                <c:pt idx="1">
                  <c:v>0.25</c:v>
                </c:pt>
                <c:pt idx="2" formatCode="0.00">
                  <c:v>-0.25</c:v>
                </c:pt>
                <c:pt idx="3">
                  <c:v>-0.25</c:v>
                </c:pt>
                <c:pt idx="4">
                  <c:v>0.25</c:v>
                </c:pt>
              </c:numCache>
            </c:numRef>
          </c:yVal>
          <c:smooth val="0"/>
        </c:ser>
        <c:ser>
          <c:idx val="25"/>
          <c:order val="25"/>
          <c:tx>
            <c:v>26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piano'!$C$132:$C$136</c:f>
              <c:numCache>
                <c:formatCode>General</c:formatCode>
                <c:ptCount val="5"/>
                <c:pt idx="0">
                  <c:v>-0.8</c:v>
                </c:pt>
                <c:pt idx="1">
                  <c:v>-1</c:v>
                </c:pt>
                <c:pt idx="2">
                  <c:v>-1</c:v>
                </c:pt>
                <c:pt idx="3">
                  <c:v>-0.8</c:v>
                </c:pt>
                <c:pt idx="4">
                  <c:v>-0.8</c:v>
                </c:pt>
              </c:numCache>
            </c:numRef>
          </c:xVal>
          <c:yVal>
            <c:numRef>
              <c:f>'grafico piano'!$D$132:$D$136</c:f>
              <c:numCache>
                <c:formatCode>General</c:formatCode>
                <c:ptCount val="5"/>
                <c:pt idx="0" formatCode="0.00">
                  <c:v>-2.35</c:v>
                </c:pt>
                <c:pt idx="1">
                  <c:v>-2.35</c:v>
                </c:pt>
                <c:pt idx="2" formatCode="0.00">
                  <c:v>-4.1500000000000004</c:v>
                </c:pt>
                <c:pt idx="3">
                  <c:v>-4.1500000000000004</c:v>
                </c:pt>
                <c:pt idx="4">
                  <c:v>-2.35</c:v>
                </c:pt>
              </c:numCache>
            </c:numRef>
          </c:yVal>
          <c:smooth val="0"/>
        </c:ser>
        <c:ser>
          <c:idx val="26"/>
          <c:order val="26"/>
          <c:tx>
            <c:v>27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piano'!$C$137:$C$141</c:f>
              <c:numCache>
                <c:formatCode>General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0.8</c:v>
                </c:pt>
                <c:pt idx="3">
                  <c:v>1</c:v>
                </c:pt>
                <c:pt idx="4">
                  <c:v>1</c:v>
                </c:pt>
              </c:numCache>
            </c:numRef>
          </c:xVal>
          <c:yVal>
            <c:numRef>
              <c:f>'grafico piano'!$D$137:$D$141</c:f>
              <c:numCache>
                <c:formatCode>General</c:formatCode>
                <c:ptCount val="5"/>
                <c:pt idx="0" formatCode="0.00">
                  <c:v>-2.35</c:v>
                </c:pt>
                <c:pt idx="1">
                  <c:v>-2.35</c:v>
                </c:pt>
                <c:pt idx="2" formatCode="0.00">
                  <c:v>-4.1500000000000004</c:v>
                </c:pt>
                <c:pt idx="3">
                  <c:v>-4.1500000000000004</c:v>
                </c:pt>
                <c:pt idx="4">
                  <c:v>-2.35</c:v>
                </c:pt>
              </c:numCache>
            </c:numRef>
          </c:yVal>
          <c:smooth val="0"/>
        </c:ser>
        <c:ser>
          <c:idx val="27"/>
          <c:order val="27"/>
          <c:tx>
            <c:v>28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piano'!$C$142:$C$146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piano'!$D$142:$D$146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v>29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piano'!$C$147:$C$151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piano'!$D$147:$D$151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9"/>
          <c:order val="29"/>
          <c:tx>
            <c:v>30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piano'!$C$152:$C$156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piano'!$D$152:$D$156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0"/>
          <c:order val="30"/>
          <c:tx>
            <c:v>31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piano'!$C$157:$C$161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piano'!$D$157:$D$161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1"/>
          <c:order val="31"/>
          <c:tx>
            <c:v>32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piano'!$C$162:$C$166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piano'!$D$162:$D$166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2"/>
          <c:order val="32"/>
          <c:tx>
            <c:v>33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piano'!$C$167:$C$171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piano'!$D$167:$D$171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3"/>
          <c:order val="33"/>
          <c:tx>
            <c:v>34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piano'!$C$172:$C$176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piano'!$D$172:$D$176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4"/>
          <c:order val="34"/>
          <c:tx>
            <c:v>35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piano'!$C$177:$C$181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piano'!$D$177:$D$181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5"/>
          <c:order val="35"/>
          <c:tx>
            <c:v>36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piano'!$C$182:$C$186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piano'!$D$182:$D$186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6"/>
          <c:order val="36"/>
          <c:tx>
            <c:v>37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piano'!$C$187:$C$191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piano'!$D$187:$D$191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7"/>
          <c:order val="37"/>
          <c:tx>
            <c:v>38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piano'!$C$192:$C$196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piano'!$D$192:$D$196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8"/>
          <c:order val="38"/>
          <c:tx>
            <c:v>39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piano'!$C$197:$C$201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piano'!$D$197:$D$201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9"/>
          <c:order val="39"/>
          <c:tx>
            <c:v>40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piano'!$C$202:$C$206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piano'!$D$202:$D$206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1"/>
          <c:order val="42"/>
          <c:tx>
            <c:v>41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piano'!$C$207:$C$211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piano'!$D$207:$D$211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2"/>
          <c:order val="43"/>
          <c:tx>
            <c:v>42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piano'!$C$212:$C$216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piano'!$D$212:$D$216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4"/>
          <c:order val="44"/>
          <c:tx>
            <c:v>43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piano'!$C$217:$C$221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piano'!$D$217:$D$221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5"/>
          <c:order val="45"/>
          <c:tx>
            <c:v>44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piano'!$C$222:$C$226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piano'!$D$222:$D$226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6"/>
          <c:order val="46"/>
          <c:tx>
            <c:v>45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piano'!$C$227:$C$231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piano'!$D$227:$D$231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7"/>
          <c:order val="47"/>
          <c:tx>
            <c:v>46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piano'!$C$232:$C$236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piano'!$D$232:$D$236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8"/>
          <c:order val="48"/>
          <c:tx>
            <c:v>47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piano'!$C$237:$C$241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piano'!$D$237:$D$241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9"/>
          <c:order val="49"/>
          <c:tx>
            <c:v>48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piano'!$C$242:$C$246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piano'!$D$242:$D$246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0"/>
          <c:order val="50"/>
          <c:tx>
            <c:v>49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piano'!$C$247:$C$251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piano'!$D$247:$D$251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1"/>
          <c:order val="51"/>
          <c:tx>
            <c:v>50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piano'!$C$252:$C$256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piano'!$D$252:$D$256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2"/>
          <c:order val="52"/>
          <c:tx>
            <c:v>51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piano'!$C$257:$C$261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piano'!$D$257:$D$261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3"/>
          <c:order val="53"/>
          <c:tx>
            <c:v>52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piano'!$C$262:$C$266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piano'!$D$262:$D$266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4"/>
          <c:order val="54"/>
          <c:tx>
            <c:v>53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piano'!$C$267:$C$271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piano'!$D$267:$D$271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5"/>
          <c:order val="55"/>
          <c:tx>
            <c:v>54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piano'!$C$272:$C$276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piano'!$D$272:$D$276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6"/>
          <c:order val="56"/>
          <c:tx>
            <c:v>55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piano'!$C$277:$C$281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piano'!$D$277:$D$281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7"/>
          <c:order val="57"/>
          <c:tx>
            <c:v>56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piano'!$C$282:$C$286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piano'!$D$282:$D$286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8"/>
          <c:order val="58"/>
          <c:tx>
            <c:v>57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piano'!$C$287:$C$291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piano'!$D$287:$D$291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9"/>
          <c:order val="59"/>
          <c:tx>
            <c:v>58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piano'!$C$292:$C$296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piano'!$D$292:$D$296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0"/>
          <c:order val="60"/>
          <c:tx>
            <c:v>59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piano'!$C$297:$C$301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piano'!$D$297:$D$301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1"/>
          <c:order val="61"/>
          <c:tx>
            <c:v>60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piano'!$C$302:$C$306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piano'!$D$302:$D$306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2"/>
          <c:order val="62"/>
          <c:tx>
            <c:v>61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piano'!$C$307:$C$311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piano'!$D$307:$D$311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3"/>
          <c:order val="63"/>
          <c:tx>
            <c:v>62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piano'!$C$312:$C$316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piano'!$D$312:$D$316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4"/>
          <c:order val="64"/>
          <c:tx>
            <c:v>63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piano'!$C$317:$C$321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piano'!$D$317:$D$321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5"/>
          <c:order val="65"/>
          <c:tx>
            <c:v>64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piano'!$C$322:$C$326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piano'!$D$322:$D$326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6"/>
          <c:order val="66"/>
          <c:tx>
            <c:v>65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piano'!$C$327:$C$331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piano'!$D$327:$D$331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7"/>
          <c:order val="67"/>
          <c:tx>
            <c:v>66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piano'!$C$332:$C$336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piano'!$D$332:$D$336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8"/>
          <c:order val="68"/>
          <c:tx>
            <c:v>67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piano'!$C$337:$C$341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piano'!$D$337:$D$341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9"/>
          <c:order val="69"/>
          <c:tx>
            <c:v>68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piano'!$C$342:$C$346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piano'!$D$342:$D$346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0"/>
          <c:order val="70"/>
          <c:tx>
            <c:v>69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piano'!$C$347:$C$351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piano'!$D$347:$D$351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1"/>
          <c:order val="71"/>
          <c:tx>
            <c:v>70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piano'!$C$357:$C$361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piano'!$D$357:$D$361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2"/>
          <c:order val="72"/>
          <c:tx>
            <c:v>71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piano'!$C$357:$C$361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piano'!$D$357:$D$361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3"/>
          <c:order val="73"/>
          <c:tx>
            <c:v>72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piano'!$C$362:$C$366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piano'!$D$362:$D$366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4"/>
          <c:order val="74"/>
          <c:tx>
            <c:v>73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piano'!$C$367:$C$371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piano'!$D$367:$D$371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5"/>
          <c:order val="75"/>
          <c:tx>
            <c:v>74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piano'!$C$372:$C$376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piano'!$D$372:$D$376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6"/>
          <c:order val="76"/>
          <c:tx>
            <c:v>75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piano'!$C$377:$C$381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piano'!$D$377:$D$381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7"/>
          <c:order val="77"/>
          <c:tx>
            <c:v>76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piano'!$C$382:$C$386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piano'!$D$382:$D$386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8"/>
          <c:order val="78"/>
          <c:tx>
            <c:v>77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piano'!$C$387:$C$391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piano'!$D$387:$D$391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9"/>
          <c:order val="79"/>
          <c:tx>
            <c:v>78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piano'!$C$392:$C$396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piano'!$D$392:$D$396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80"/>
          <c:order val="80"/>
          <c:tx>
            <c:v>79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piano'!$C$397:$C$401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piano'!$D$397:$D$401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81"/>
          <c:order val="81"/>
          <c:tx>
            <c:v>80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'grafico piano'!$C$402:$C$407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'grafico piano'!$D$402:$D$406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127872"/>
        <c:axId val="1754125152"/>
      </c:scatterChart>
      <c:scatterChart>
        <c:scatterStyle val="smoothMarker"/>
        <c:varyColors val="0"/>
        <c:ser>
          <c:idx val="40"/>
          <c:order val="40"/>
          <c:tx>
            <c:v>CM</c:v>
          </c:tx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4325720493116855E-2"/>
                  <c:y val="-3.3544881889763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'grafico piano'!$Q$4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'grafico piano'!$Q$5</c:f>
              <c:numCache>
                <c:formatCode>0.00</c:formatCode>
                <c:ptCount val="1"/>
                <c:pt idx="0">
                  <c:v>-0.50214255409418751</c:v>
                </c:pt>
              </c:numCache>
            </c:numRef>
          </c:yVal>
          <c:smooth val="1"/>
        </c:ser>
        <c:ser>
          <c:idx val="43"/>
          <c:order val="41"/>
          <c:tx>
            <c:v>CR</c:v>
          </c:tx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2800502385680946E-2"/>
                  <c:y val="-2.42425196850393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A875FA38-81BC-4E72-B4C4-3BDD983A00E5}" type="SERIESNAME">
                      <a:rPr lang="en-US" baseline="0"/>
                      <a:pPr/>
                      <a:t>[NOME SERIE]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'grafico piano'!$T$4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'grafico piano'!$T$5</c:f>
              <c:numCache>
                <c:formatCode>0.00</c:formatCode>
                <c:ptCount val="1"/>
                <c:pt idx="0">
                  <c:v>-0.62494020373981463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127872"/>
        <c:axId val="1754125152"/>
      </c:scatterChart>
      <c:valAx>
        <c:axId val="175412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125152"/>
        <c:crosses val="autoZero"/>
        <c:crossBetween val="midCat"/>
      </c:valAx>
      <c:valAx>
        <c:axId val="17541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127872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Strutture deformabili torsionalmente: verifica grafica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7972309912873795E-2"/>
          <c:y val="0.14396514058572385"/>
          <c:w val="0.94278037825916927"/>
          <c:h val="0.8261243894798951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rx;ry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Foglio1!$Q$31:$Q$56</c:f>
              <c:numCache>
                <c:formatCode>General</c:formatCode>
                <c:ptCount val="26"/>
                <c:pt idx="0">
                  <c:v>0</c:v>
                </c:pt>
                <c:pt idx="1">
                  <c:v>0.26666806828789602</c:v>
                </c:pt>
                <c:pt idx="2">
                  <c:v>0.53333613657579204</c:v>
                </c:pt>
                <c:pt idx="3">
                  <c:v>0.80000420486368806</c:v>
                </c:pt>
                <c:pt idx="4">
                  <c:v>1.0666722731515841</c:v>
                </c:pt>
                <c:pt idx="5">
                  <c:v>1.33334034143948</c:v>
                </c:pt>
                <c:pt idx="6">
                  <c:v>1.6000084097273761</c:v>
                </c:pt>
                <c:pt idx="7">
                  <c:v>1.8666764780152723</c:v>
                </c:pt>
                <c:pt idx="8">
                  <c:v>2.1333445463031682</c:v>
                </c:pt>
                <c:pt idx="9">
                  <c:v>2.4000126145910641</c:v>
                </c:pt>
                <c:pt idx="10">
                  <c:v>2.66668068287896</c:v>
                </c:pt>
                <c:pt idx="11">
                  <c:v>2.9333487511668563</c:v>
                </c:pt>
                <c:pt idx="12">
                  <c:v>3.2000168194547522</c:v>
                </c:pt>
                <c:pt idx="13">
                  <c:v>3.4666848877426482</c:v>
                </c:pt>
                <c:pt idx="14">
                  <c:v>3.7333529560305445</c:v>
                </c:pt>
                <c:pt idx="15">
                  <c:v>4.00002102431844</c:v>
                </c:pt>
                <c:pt idx="16">
                  <c:v>4.2666890926063363</c:v>
                </c:pt>
                <c:pt idx="17">
                  <c:v>4.5333571608942327</c:v>
                </c:pt>
                <c:pt idx="18">
                  <c:v>4.8000252291821282</c:v>
                </c:pt>
                <c:pt idx="19">
                  <c:v>5.0666932974700245</c:v>
                </c:pt>
                <c:pt idx="20">
                  <c:v>5.33336136575792</c:v>
                </c:pt>
                <c:pt idx="21">
                  <c:v>5.6000294340458163</c:v>
                </c:pt>
                <c:pt idx="22">
                  <c:v>5.8666975023337127</c:v>
                </c:pt>
                <c:pt idx="23">
                  <c:v>6.1333655706216081</c:v>
                </c:pt>
                <c:pt idx="24">
                  <c:v>6.4000336389095045</c:v>
                </c:pt>
                <c:pt idx="25">
                  <c:v>6.6667017071974009</c:v>
                </c:pt>
              </c:numCache>
            </c:numRef>
          </c:xVal>
          <c:yVal>
            <c:numRef>
              <c:f>Foglio1!$R$31:$R$56</c:f>
              <c:numCache>
                <c:formatCode>General</c:formatCode>
                <c:ptCount val="26"/>
                <c:pt idx="0">
                  <c:v>7.2573810081286414</c:v>
                </c:pt>
                <c:pt idx="1">
                  <c:v>7.2515727791004663</c:v>
                </c:pt>
                <c:pt idx="2">
                  <c:v>7.2341201117291769</c:v>
                </c:pt>
                <c:pt idx="3">
                  <c:v>7.2049383868390846</c:v>
                </c:pt>
                <c:pt idx="4">
                  <c:v>7.1638842726735437</c:v>
                </c:pt>
                <c:pt idx="5">
                  <c:v>7.110752135552219</c:v>
                </c:pt>
                <c:pt idx="6">
                  <c:v>7.0452687202938309</c:v>
                </c:pt>
                <c:pt idx="7">
                  <c:v>6.9670857678034954</c:v>
                </c:pt>
                <c:pt idx="8">
                  <c:v>6.8757700803327122</c:v>
                </c:pt>
                <c:pt idx="9">
                  <c:v>6.7707903265539198</c:v>
                </c:pt>
                <c:pt idx="10">
                  <c:v>6.651499563376885</c:v>
                </c:pt>
                <c:pt idx="11">
                  <c:v>6.5171119818473864</c:v>
                </c:pt>
                <c:pt idx="12">
                  <c:v>6.3666716636845493</c:v>
                </c:pt>
                <c:pt idx="13">
                  <c:v>6.1990099942876311</c:v>
                </c:pt>
                <c:pt idx="14">
                  <c:v>6.0126865120577522</c:v>
                </c:pt>
                <c:pt idx="15">
                  <c:v>5.8059048065029133</c:v>
                </c:pt>
                <c:pt idx="16">
                  <c:v>5.5763894680120014</c:v>
                </c:pt>
                <c:pt idx="17">
                  <c:v>5.3211996507015078</c:v>
                </c:pt>
                <c:pt idx="18">
                  <c:v>5.0364341843397158</c:v>
                </c:pt>
                <c:pt idx="19">
                  <c:v>4.7167393621690179</c:v>
                </c:pt>
                <c:pt idx="20">
                  <c:v>4.3544286048771852</c:v>
                </c:pt>
                <c:pt idx="21">
                  <c:v>3.9377562248315816</c:v>
                </c:pt>
                <c:pt idx="22">
                  <c:v>3.4470649898596619</c:v>
                </c:pt>
                <c:pt idx="23">
                  <c:v>2.8443008542208879</c:v>
                </c:pt>
                <c:pt idx="24">
                  <c:v>2.0320666822760183</c:v>
                </c:pt>
                <c:pt idx="25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Foglio1!$Q$31:$Q$56</c:f>
              <c:numCache>
                <c:formatCode>General</c:formatCode>
                <c:ptCount val="26"/>
                <c:pt idx="0">
                  <c:v>0</c:v>
                </c:pt>
                <c:pt idx="1">
                  <c:v>0.26666806828789602</c:v>
                </c:pt>
                <c:pt idx="2">
                  <c:v>0.53333613657579204</c:v>
                </c:pt>
                <c:pt idx="3">
                  <c:v>0.80000420486368806</c:v>
                </c:pt>
                <c:pt idx="4">
                  <c:v>1.0666722731515841</c:v>
                </c:pt>
                <c:pt idx="5">
                  <c:v>1.33334034143948</c:v>
                </c:pt>
                <c:pt idx="6">
                  <c:v>1.6000084097273761</c:v>
                </c:pt>
                <c:pt idx="7">
                  <c:v>1.8666764780152723</c:v>
                </c:pt>
                <c:pt idx="8">
                  <c:v>2.1333445463031682</c:v>
                </c:pt>
                <c:pt idx="9">
                  <c:v>2.4000126145910641</c:v>
                </c:pt>
                <c:pt idx="10">
                  <c:v>2.66668068287896</c:v>
                </c:pt>
                <c:pt idx="11">
                  <c:v>2.9333487511668563</c:v>
                </c:pt>
                <c:pt idx="12">
                  <c:v>3.2000168194547522</c:v>
                </c:pt>
                <c:pt idx="13">
                  <c:v>3.4666848877426482</c:v>
                </c:pt>
                <c:pt idx="14">
                  <c:v>3.7333529560305445</c:v>
                </c:pt>
                <c:pt idx="15">
                  <c:v>4.00002102431844</c:v>
                </c:pt>
                <c:pt idx="16">
                  <c:v>4.2666890926063363</c:v>
                </c:pt>
                <c:pt idx="17">
                  <c:v>4.5333571608942327</c:v>
                </c:pt>
                <c:pt idx="18">
                  <c:v>4.8000252291821282</c:v>
                </c:pt>
                <c:pt idx="19">
                  <c:v>5.0666932974700245</c:v>
                </c:pt>
                <c:pt idx="20">
                  <c:v>5.33336136575792</c:v>
                </c:pt>
                <c:pt idx="21">
                  <c:v>5.6000294340458163</c:v>
                </c:pt>
                <c:pt idx="22">
                  <c:v>5.8666975023337127</c:v>
                </c:pt>
                <c:pt idx="23">
                  <c:v>6.1333655706216081</c:v>
                </c:pt>
                <c:pt idx="24">
                  <c:v>6.4000336389095045</c:v>
                </c:pt>
                <c:pt idx="25">
                  <c:v>6.6667017071974009</c:v>
                </c:pt>
              </c:numCache>
            </c:numRef>
          </c:xVal>
          <c:yVal>
            <c:numRef>
              <c:f>Foglio1!$T$31:$T$56</c:f>
              <c:numCache>
                <c:formatCode>General</c:formatCode>
                <c:ptCount val="26"/>
                <c:pt idx="0">
                  <c:v>-7.2573810081286414</c:v>
                </c:pt>
                <c:pt idx="1">
                  <c:v>-7.2515727791004663</c:v>
                </c:pt>
                <c:pt idx="2">
                  <c:v>-7.2341201117291769</c:v>
                </c:pt>
                <c:pt idx="3">
                  <c:v>-7.2049383868390846</c:v>
                </c:pt>
                <c:pt idx="4">
                  <c:v>-7.1638842726735437</c:v>
                </c:pt>
                <c:pt idx="5">
                  <c:v>-7.110752135552219</c:v>
                </c:pt>
                <c:pt idx="6">
                  <c:v>-7.0452687202938309</c:v>
                </c:pt>
                <c:pt idx="7">
                  <c:v>-6.9670857678034954</c:v>
                </c:pt>
                <c:pt idx="8">
                  <c:v>-6.8757700803327122</c:v>
                </c:pt>
                <c:pt idx="9">
                  <c:v>-6.7707903265539198</c:v>
                </c:pt>
                <c:pt idx="10">
                  <c:v>-6.651499563376885</c:v>
                </c:pt>
                <c:pt idx="11">
                  <c:v>-6.5171119818473864</c:v>
                </c:pt>
                <c:pt idx="12">
                  <c:v>-6.3666716636845493</c:v>
                </c:pt>
                <c:pt idx="13">
                  <c:v>-6.1990099942876311</c:v>
                </c:pt>
                <c:pt idx="14">
                  <c:v>-6.0126865120577522</c:v>
                </c:pt>
                <c:pt idx="15">
                  <c:v>-5.8059048065029133</c:v>
                </c:pt>
                <c:pt idx="16">
                  <c:v>-5.5763894680120014</c:v>
                </c:pt>
                <c:pt idx="17">
                  <c:v>-5.3211996507015078</c:v>
                </c:pt>
                <c:pt idx="18">
                  <c:v>-5.0364341843397158</c:v>
                </c:pt>
                <c:pt idx="19">
                  <c:v>-4.7167393621690179</c:v>
                </c:pt>
                <c:pt idx="20">
                  <c:v>-4.3544286048771852</c:v>
                </c:pt>
                <c:pt idx="21">
                  <c:v>-3.9377562248315816</c:v>
                </c:pt>
                <c:pt idx="22">
                  <c:v>-3.4470649898596619</c:v>
                </c:pt>
                <c:pt idx="23">
                  <c:v>-2.8443008542208879</c:v>
                </c:pt>
                <c:pt idx="24">
                  <c:v>-2.0320666822760183</c:v>
                </c:pt>
                <c:pt idx="25">
                  <c:v>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Foglio1!$S$31:$S$56</c:f>
              <c:numCache>
                <c:formatCode>General</c:formatCode>
                <c:ptCount val="26"/>
                <c:pt idx="0">
                  <c:v>0</c:v>
                </c:pt>
                <c:pt idx="1">
                  <c:v>-0.26666806828789602</c:v>
                </c:pt>
                <c:pt idx="2">
                  <c:v>-0.53333613657579204</c:v>
                </c:pt>
                <c:pt idx="3">
                  <c:v>-0.80000420486368806</c:v>
                </c:pt>
                <c:pt idx="4">
                  <c:v>-1.0666722731515841</c:v>
                </c:pt>
                <c:pt idx="5">
                  <c:v>-1.33334034143948</c:v>
                </c:pt>
                <c:pt idx="6">
                  <c:v>-1.6000084097273761</c:v>
                </c:pt>
                <c:pt idx="7">
                  <c:v>-1.8666764780152723</c:v>
                </c:pt>
                <c:pt idx="8">
                  <c:v>-2.1333445463031682</c:v>
                </c:pt>
                <c:pt idx="9">
                  <c:v>-2.4000126145910641</c:v>
                </c:pt>
                <c:pt idx="10">
                  <c:v>-2.66668068287896</c:v>
                </c:pt>
                <c:pt idx="11">
                  <c:v>-2.9333487511668563</c:v>
                </c:pt>
                <c:pt idx="12">
                  <c:v>-3.2000168194547522</c:v>
                </c:pt>
                <c:pt idx="13">
                  <c:v>-3.4666848877426482</c:v>
                </c:pt>
                <c:pt idx="14">
                  <c:v>-3.7333529560305445</c:v>
                </c:pt>
                <c:pt idx="15">
                  <c:v>-4.00002102431844</c:v>
                </c:pt>
                <c:pt idx="16">
                  <c:v>-4.2666890926063363</c:v>
                </c:pt>
                <c:pt idx="17">
                  <c:v>-4.5333571608942327</c:v>
                </c:pt>
                <c:pt idx="18">
                  <c:v>-4.8000252291821282</c:v>
                </c:pt>
                <c:pt idx="19">
                  <c:v>-5.0666932974700245</c:v>
                </c:pt>
                <c:pt idx="20">
                  <c:v>-5.33336136575792</c:v>
                </c:pt>
                <c:pt idx="21">
                  <c:v>-5.6000294340458163</c:v>
                </c:pt>
                <c:pt idx="22">
                  <c:v>-5.8666975023337127</c:v>
                </c:pt>
                <c:pt idx="23">
                  <c:v>-6.1333655706216081</c:v>
                </c:pt>
                <c:pt idx="24">
                  <c:v>-6.4000336389095045</c:v>
                </c:pt>
                <c:pt idx="25">
                  <c:v>-6.6667017071974009</c:v>
                </c:pt>
              </c:numCache>
            </c:numRef>
          </c:xVal>
          <c:yVal>
            <c:numRef>
              <c:f>Foglio1!$R$31:$R$56</c:f>
              <c:numCache>
                <c:formatCode>General</c:formatCode>
                <c:ptCount val="26"/>
                <c:pt idx="0">
                  <c:v>7.2573810081286414</c:v>
                </c:pt>
                <c:pt idx="1">
                  <c:v>7.2515727791004663</c:v>
                </c:pt>
                <c:pt idx="2">
                  <c:v>7.2341201117291769</c:v>
                </c:pt>
                <c:pt idx="3">
                  <c:v>7.2049383868390846</c:v>
                </c:pt>
                <c:pt idx="4">
                  <c:v>7.1638842726735437</c:v>
                </c:pt>
                <c:pt idx="5">
                  <c:v>7.110752135552219</c:v>
                </c:pt>
                <c:pt idx="6">
                  <c:v>7.0452687202938309</c:v>
                </c:pt>
                <c:pt idx="7">
                  <c:v>6.9670857678034954</c:v>
                </c:pt>
                <c:pt idx="8">
                  <c:v>6.8757700803327122</c:v>
                </c:pt>
                <c:pt idx="9">
                  <c:v>6.7707903265539198</c:v>
                </c:pt>
                <c:pt idx="10">
                  <c:v>6.651499563376885</c:v>
                </c:pt>
                <c:pt idx="11">
                  <c:v>6.5171119818473864</c:v>
                </c:pt>
                <c:pt idx="12">
                  <c:v>6.3666716636845493</c:v>
                </c:pt>
                <c:pt idx="13">
                  <c:v>6.1990099942876311</c:v>
                </c:pt>
                <c:pt idx="14">
                  <c:v>6.0126865120577522</c:v>
                </c:pt>
                <c:pt idx="15">
                  <c:v>5.8059048065029133</c:v>
                </c:pt>
                <c:pt idx="16">
                  <c:v>5.5763894680120014</c:v>
                </c:pt>
                <c:pt idx="17">
                  <c:v>5.3211996507015078</c:v>
                </c:pt>
                <c:pt idx="18">
                  <c:v>5.0364341843397158</c:v>
                </c:pt>
                <c:pt idx="19">
                  <c:v>4.7167393621690179</c:v>
                </c:pt>
                <c:pt idx="20">
                  <c:v>4.3544286048771852</c:v>
                </c:pt>
                <c:pt idx="21">
                  <c:v>3.9377562248315816</c:v>
                </c:pt>
                <c:pt idx="22">
                  <c:v>3.4470649898596619</c:v>
                </c:pt>
                <c:pt idx="23">
                  <c:v>2.8443008542208879</c:v>
                </c:pt>
                <c:pt idx="24">
                  <c:v>2.0320666822760183</c:v>
                </c:pt>
                <c:pt idx="25">
                  <c:v>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Foglio1!$S$31:$S$56</c:f>
              <c:numCache>
                <c:formatCode>General</c:formatCode>
                <c:ptCount val="26"/>
                <c:pt idx="0">
                  <c:v>0</c:v>
                </c:pt>
                <c:pt idx="1">
                  <c:v>-0.26666806828789602</c:v>
                </c:pt>
                <c:pt idx="2">
                  <c:v>-0.53333613657579204</c:v>
                </c:pt>
                <c:pt idx="3">
                  <c:v>-0.80000420486368806</c:v>
                </c:pt>
                <c:pt idx="4">
                  <c:v>-1.0666722731515841</c:v>
                </c:pt>
                <c:pt idx="5">
                  <c:v>-1.33334034143948</c:v>
                </c:pt>
                <c:pt idx="6">
                  <c:v>-1.6000084097273761</c:v>
                </c:pt>
                <c:pt idx="7">
                  <c:v>-1.8666764780152723</c:v>
                </c:pt>
                <c:pt idx="8">
                  <c:v>-2.1333445463031682</c:v>
                </c:pt>
                <c:pt idx="9">
                  <c:v>-2.4000126145910641</c:v>
                </c:pt>
                <c:pt idx="10">
                  <c:v>-2.66668068287896</c:v>
                </c:pt>
                <c:pt idx="11">
                  <c:v>-2.9333487511668563</c:v>
                </c:pt>
                <c:pt idx="12">
                  <c:v>-3.2000168194547522</c:v>
                </c:pt>
                <c:pt idx="13">
                  <c:v>-3.4666848877426482</c:v>
                </c:pt>
                <c:pt idx="14">
                  <c:v>-3.7333529560305445</c:v>
                </c:pt>
                <c:pt idx="15">
                  <c:v>-4.00002102431844</c:v>
                </c:pt>
                <c:pt idx="16">
                  <c:v>-4.2666890926063363</c:v>
                </c:pt>
                <c:pt idx="17">
                  <c:v>-4.5333571608942327</c:v>
                </c:pt>
                <c:pt idx="18">
                  <c:v>-4.8000252291821282</c:v>
                </c:pt>
                <c:pt idx="19">
                  <c:v>-5.0666932974700245</c:v>
                </c:pt>
                <c:pt idx="20">
                  <c:v>-5.33336136575792</c:v>
                </c:pt>
                <c:pt idx="21">
                  <c:v>-5.6000294340458163</c:v>
                </c:pt>
                <c:pt idx="22">
                  <c:v>-5.8666975023337127</c:v>
                </c:pt>
                <c:pt idx="23">
                  <c:v>-6.1333655706216081</c:v>
                </c:pt>
                <c:pt idx="24">
                  <c:v>-6.4000336389095045</c:v>
                </c:pt>
                <c:pt idx="25">
                  <c:v>-6.6667017071974009</c:v>
                </c:pt>
              </c:numCache>
            </c:numRef>
          </c:xVal>
          <c:yVal>
            <c:numRef>
              <c:f>Foglio1!$T$31:$T$56</c:f>
              <c:numCache>
                <c:formatCode>General</c:formatCode>
                <c:ptCount val="26"/>
                <c:pt idx="0">
                  <c:v>-7.2573810081286414</c:v>
                </c:pt>
                <c:pt idx="1">
                  <c:v>-7.2515727791004663</c:v>
                </c:pt>
                <c:pt idx="2">
                  <c:v>-7.2341201117291769</c:v>
                </c:pt>
                <c:pt idx="3">
                  <c:v>-7.2049383868390846</c:v>
                </c:pt>
                <c:pt idx="4">
                  <c:v>-7.1638842726735437</c:v>
                </c:pt>
                <c:pt idx="5">
                  <c:v>-7.110752135552219</c:v>
                </c:pt>
                <c:pt idx="6">
                  <c:v>-7.0452687202938309</c:v>
                </c:pt>
                <c:pt idx="7">
                  <c:v>-6.9670857678034954</c:v>
                </c:pt>
                <c:pt idx="8">
                  <c:v>-6.8757700803327122</c:v>
                </c:pt>
                <c:pt idx="9">
                  <c:v>-6.7707903265539198</c:v>
                </c:pt>
                <c:pt idx="10">
                  <c:v>-6.651499563376885</c:v>
                </c:pt>
                <c:pt idx="11">
                  <c:v>-6.5171119818473864</c:v>
                </c:pt>
                <c:pt idx="12">
                  <c:v>-6.3666716636845493</c:v>
                </c:pt>
                <c:pt idx="13">
                  <c:v>-6.1990099942876311</c:v>
                </c:pt>
                <c:pt idx="14">
                  <c:v>-6.0126865120577522</c:v>
                </c:pt>
                <c:pt idx="15">
                  <c:v>-5.8059048065029133</c:v>
                </c:pt>
                <c:pt idx="16">
                  <c:v>-5.5763894680120014</c:v>
                </c:pt>
                <c:pt idx="17">
                  <c:v>-5.3211996507015078</c:v>
                </c:pt>
                <c:pt idx="18">
                  <c:v>-5.0364341843397158</c:v>
                </c:pt>
                <c:pt idx="19">
                  <c:v>-4.7167393621690179</c:v>
                </c:pt>
                <c:pt idx="20">
                  <c:v>-4.3544286048771852</c:v>
                </c:pt>
                <c:pt idx="21">
                  <c:v>-3.9377562248315816</c:v>
                </c:pt>
                <c:pt idx="22">
                  <c:v>-3.4470649898596619</c:v>
                </c:pt>
                <c:pt idx="23">
                  <c:v>-2.8443008542208879</c:v>
                </c:pt>
                <c:pt idx="24">
                  <c:v>-2.0320666822760183</c:v>
                </c:pt>
                <c:pt idx="25">
                  <c:v>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0,8 Is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Foglio1!$V$31:$V$56</c:f>
              <c:numCache>
                <c:formatCode>General</c:formatCode>
                <c:ptCount val="26"/>
                <c:pt idx="0">
                  <c:v>0</c:v>
                </c:pt>
                <c:pt idx="1">
                  <c:v>0.26349365583760587</c:v>
                </c:pt>
                <c:pt idx="2">
                  <c:v>0.52698731167521173</c:v>
                </c:pt>
                <c:pt idx="3">
                  <c:v>0.7904809675128176</c:v>
                </c:pt>
                <c:pt idx="4">
                  <c:v>1.0539746233504235</c:v>
                </c:pt>
                <c:pt idx="5">
                  <c:v>1.3174682791880294</c:v>
                </c:pt>
                <c:pt idx="6">
                  <c:v>1.5809619350256352</c:v>
                </c:pt>
                <c:pt idx="7">
                  <c:v>1.844455590863241</c:v>
                </c:pt>
                <c:pt idx="8">
                  <c:v>2.1079492467008469</c:v>
                </c:pt>
                <c:pt idx="9">
                  <c:v>2.3714429025384529</c:v>
                </c:pt>
                <c:pt idx="10">
                  <c:v>2.6349365583760589</c:v>
                </c:pt>
                <c:pt idx="11">
                  <c:v>2.8984302142136644</c:v>
                </c:pt>
                <c:pt idx="12">
                  <c:v>3.1619238700512704</c:v>
                </c:pt>
                <c:pt idx="13">
                  <c:v>3.4254175258888764</c:v>
                </c:pt>
                <c:pt idx="14">
                  <c:v>3.6889111817264819</c:v>
                </c:pt>
                <c:pt idx="15">
                  <c:v>3.9524048375640879</c:v>
                </c:pt>
                <c:pt idx="16">
                  <c:v>4.2158984934016939</c:v>
                </c:pt>
                <c:pt idx="17">
                  <c:v>4.4793921492392998</c:v>
                </c:pt>
                <c:pt idx="18">
                  <c:v>4.7428858050769058</c:v>
                </c:pt>
                <c:pt idx="19">
                  <c:v>5.0063794609145118</c:v>
                </c:pt>
                <c:pt idx="20">
                  <c:v>5.2698731167521178</c:v>
                </c:pt>
                <c:pt idx="21">
                  <c:v>5.5333667725897229</c:v>
                </c:pt>
                <c:pt idx="22">
                  <c:v>5.7968604284273288</c:v>
                </c:pt>
                <c:pt idx="23">
                  <c:v>6.0603540842649348</c:v>
                </c:pt>
                <c:pt idx="24">
                  <c:v>6.3238477401025408</c:v>
                </c:pt>
                <c:pt idx="25">
                  <c:v>6.5873413959401468</c:v>
                </c:pt>
              </c:numCache>
            </c:numRef>
          </c:xVal>
          <c:yVal>
            <c:numRef>
              <c:f>Foglio1!$W$31:$W$56</c:f>
              <c:numCache>
                <c:formatCode>General</c:formatCode>
                <c:ptCount val="26"/>
                <c:pt idx="0">
                  <c:v>6.5873413959401468</c:v>
                </c:pt>
                <c:pt idx="1">
                  <c:v>6.5820694131861002</c:v>
                </c:pt>
                <c:pt idx="2">
                  <c:v>6.5662280679245386</c:v>
                </c:pt>
                <c:pt idx="3">
                  <c:v>6.5397405534674453</c:v>
                </c:pt>
                <c:pt idx="4">
                  <c:v>6.5024767712003415</c:v>
                </c:pt>
                <c:pt idx="5">
                  <c:v>6.4542500726265644</c:v>
                </c:pt>
                <c:pt idx="6">
                  <c:v>6.3948124309213856</c:v>
                </c:pt>
                <c:pt idx="7">
                  <c:v>6.3238477401025408</c:v>
                </c:pt>
                <c:pt idx="8">
                  <c:v>6.2409627975177049</c:v>
                </c:pt>
                <c:pt idx="9">
                  <c:v>6.1456753271440139</c:v>
                </c:pt>
                <c:pt idx="10">
                  <c:v>6.0373981150823584</c:v>
                </c:pt>
                <c:pt idx="11">
                  <c:v>5.9154179023970919</c:v>
                </c:pt>
                <c:pt idx="12">
                  <c:v>5.7788670262142805</c:v>
                </c:pt>
                <c:pt idx="13">
                  <c:v>5.6266847645838496</c:v>
                </c:pt>
                <c:pt idx="14">
                  <c:v>5.4575636469032602</c:v>
                </c:pt>
                <c:pt idx="15">
                  <c:v>5.2698731167521178</c:v>
                </c:pt>
                <c:pt idx="16">
                  <c:v>5.0615478423106905</c:v>
                </c:pt>
                <c:pt idx="17">
                  <c:v>4.8299184920658869</c:v>
                </c:pt>
                <c:pt idx="18">
                  <c:v>4.571444072354673</c:v>
                </c:pt>
                <c:pt idx="19">
                  <c:v>4.2812651588052804</c:v>
                </c:pt>
                <c:pt idx="20">
                  <c:v>3.9524048375640879</c:v>
                </c:pt>
                <c:pt idx="21">
                  <c:v>3.5742018447013701</c:v>
                </c:pt>
                <c:pt idx="22">
                  <c:v>3.1288138071799683</c:v>
                </c:pt>
                <c:pt idx="23">
                  <c:v>2.5817000290506269</c:v>
                </c:pt>
                <c:pt idx="24">
                  <c:v>1.8444555908632416</c:v>
                </c:pt>
                <c:pt idx="25">
                  <c:v>0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Foglio1!$V$31:$V$56</c:f>
              <c:numCache>
                <c:formatCode>General</c:formatCode>
                <c:ptCount val="26"/>
                <c:pt idx="0">
                  <c:v>0</c:v>
                </c:pt>
                <c:pt idx="1">
                  <c:v>0.26349365583760587</c:v>
                </c:pt>
                <c:pt idx="2">
                  <c:v>0.52698731167521173</c:v>
                </c:pt>
                <c:pt idx="3">
                  <c:v>0.7904809675128176</c:v>
                </c:pt>
                <c:pt idx="4">
                  <c:v>1.0539746233504235</c:v>
                </c:pt>
                <c:pt idx="5">
                  <c:v>1.3174682791880294</c:v>
                </c:pt>
                <c:pt idx="6">
                  <c:v>1.5809619350256352</c:v>
                </c:pt>
                <c:pt idx="7">
                  <c:v>1.844455590863241</c:v>
                </c:pt>
                <c:pt idx="8">
                  <c:v>2.1079492467008469</c:v>
                </c:pt>
                <c:pt idx="9">
                  <c:v>2.3714429025384529</c:v>
                </c:pt>
                <c:pt idx="10">
                  <c:v>2.6349365583760589</c:v>
                </c:pt>
                <c:pt idx="11">
                  <c:v>2.8984302142136644</c:v>
                </c:pt>
                <c:pt idx="12">
                  <c:v>3.1619238700512704</c:v>
                </c:pt>
                <c:pt idx="13">
                  <c:v>3.4254175258888764</c:v>
                </c:pt>
                <c:pt idx="14">
                  <c:v>3.6889111817264819</c:v>
                </c:pt>
                <c:pt idx="15">
                  <c:v>3.9524048375640879</c:v>
                </c:pt>
                <c:pt idx="16">
                  <c:v>4.2158984934016939</c:v>
                </c:pt>
                <c:pt idx="17">
                  <c:v>4.4793921492392998</c:v>
                </c:pt>
                <c:pt idx="18">
                  <c:v>4.7428858050769058</c:v>
                </c:pt>
                <c:pt idx="19">
                  <c:v>5.0063794609145118</c:v>
                </c:pt>
                <c:pt idx="20">
                  <c:v>5.2698731167521178</c:v>
                </c:pt>
                <c:pt idx="21">
                  <c:v>5.5333667725897229</c:v>
                </c:pt>
                <c:pt idx="22">
                  <c:v>5.7968604284273288</c:v>
                </c:pt>
                <c:pt idx="23">
                  <c:v>6.0603540842649348</c:v>
                </c:pt>
                <c:pt idx="24">
                  <c:v>6.3238477401025408</c:v>
                </c:pt>
                <c:pt idx="25">
                  <c:v>6.5873413959401468</c:v>
                </c:pt>
              </c:numCache>
            </c:numRef>
          </c:xVal>
          <c:yVal>
            <c:numRef>
              <c:f>Foglio1!$Y$31:$Y$56</c:f>
              <c:numCache>
                <c:formatCode>General</c:formatCode>
                <c:ptCount val="26"/>
                <c:pt idx="0">
                  <c:v>-6.5873413959401468</c:v>
                </c:pt>
                <c:pt idx="1">
                  <c:v>-6.5820694131861002</c:v>
                </c:pt>
                <c:pt idx="2">
                  <c:v>-6.5662280679245386</c:v>
                </c:pt>
                <c:pt idx="3">
                  <c:v>-6.5397405534674453</c:v>
                </c:pt>
                <c:pt idx="4">
                  <c:v>-6.5024767712003415</c:v>
                </c:pt>
                <c:pt idx="5">
                  <c:v>-6.4542500726265644</c:v>
                </c:pt>
                <c:pt idx="6">
                  <c:v>-6.3948124309213856</c:v>
                </c:pt>
                <c:pt idx="7">
                  <c:v>-6.3238477401025408</c:v>
                </c:pt>
                <c:pt idx="8">
                  <c:v>-6.2409627975177049</c:v>
                </c:pt>
                <c:pt idx="9">
                  <c:v>-6.1456753271440139</c:v>
                </c:pt>
                <c:pt idx="10">
                  <c:v>-6.0373981150823584</c:v>
                </c:pt>
                <c:pt idx="11">
                  <c:v>-5.9154179023970919</c:v>
                </c:pt>
                <c:pt idx="12">
                  <c:v>-5.7788670262142805</c:v>
                </c:pt>
                <c:pt idx="13">
                  <c:v>-5.6266847645838496</c:v>
                </c:pt>
                <c:pt idx="14">
                  <c:v>-5.4575636469032602</c:v>
                </c:pt>
                <c:pt idx="15">
                  <c:v>-5.2698731167521178</c:v>
                </c:pt>
                <c:pt idx="16">
                  <c:v>-5.0615478423106905</c:v>
                </c:pt>
                <c:pt idx="17">
                  <c:v>-4.8299184920658869</c:v>
                </c:pt>
                <c:pt idx="18">
                  <c:v>-4.571444072354673</c:v>
                </c:pt>
                <c:pt idx="19">
                  <c:v>-4.2812651588052804</c:v>
                </c:pt>
                <c:pt idx="20">
                  <c:v>-3.9524048375640879</c:v>
                </c:pt>
                <c:pt idx="21">
                  <c:v>-3.5742018447013701</c:v>
                </c:pt>
                <c:pt idx="22">
                  <c:v>-3.1288138071799683</c:v>
                </c:pt>
                <c:pt idx="23">
                  <c:v>-2.5817000290506269</c:v>
                </c:pt>
                <c:pt idx="24">
                  <c:v>-1.8444555908632416</c:v>
                </c:pt>
                <c:pt idx="25">
                  <c:v>0</c:v>
                </c:pt>
              </c:numCache>
            </c:numRef>
          </c:yVal>
          <c:smooth val="1"/>
        </c:ser>
        <c:ser>
          <c:idx val="6"/>
          <c:order val="6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Foglio1!$X$31:$X$56</c:f>
              <c:numCache>
                <c:formatCode>General</c:formatCode>
                <c:ptCount val="26"/>
                <c:pt idx="0">
                  <c:v>0</c:v>
                </c:pt>
                <c:pt idx="1">
                  <c:v>-0.26349365583760587</c:v>
                </c:pt>
                <c:pt idx="2">
                  <c:v>-0.52698731167521173</c:v>
                </c:pt>
                <c:pt idx="3">
                  <c:v>-0.7904809675128176</c:v>
                </c:pt>
                <c:pt idx="4">
                  <c:v>-1.0539746233504235</c:v>
                </c:pt>
                <c:pt idx="5">
                  <c:v>-1.3174682791880294</c:v>
                </c:pt>
                <c:pt idx="6">
                  <c:v>-1.5809619350256352</c:v>
                </c:pt>
                <c:pt idx="7">
                  <c:v>-1.844455590863241</c:v>
                </c:pt>
                <c:pt idx="8">
                  <c:v>-2.1079492467008469</c:v>
                </c:pt>
                <c:pt idx="9">
                  <c:v>-2.3714429025384529</c:v>
                </c:pt>
                <c:pt idx="10">
                  <c:v>-2.6349365583760589</c:v>
                </c:pt>
                <c:pt idx="11">
                  <c:v>-2.8984302142136644</c:v>
                </c:pt>
                <c:pt idx="12">
                  <c:v>-3.1619238700512704</c:v>
                </c:pt>
                <c:pt idx="13">
                  <c:v>-3.4254175258888764</c:v>
                </c:pt>
                <c:pt idx="14">
                  <c:v>-3.6889111817264819</c:v>
                </c:pt>
                <c:pt idx="15">
                  <c:v>-3.9524048375640879</c:v>
                </c:pt>
                <c:pt idx="16">
                  <c:v>-4.2158984934016939</c:v>
                </c:pt>
                <c:pt idx="17">
                  <c:v>-4.4793921492392998</c:v>
                </c:pt>
                <c:pt idx="18">
                  <c:v>-4.7428858050769058</c:v>
                </c:pt>
                <c:pt idx="19">
                  <c:v>-5.0063794609145118</c:v>
                </c:pt>
                <c:pt idx="20">
                  <c:v>-5.2698731167521178</c:v>
                </c:pt>
                <c:pt idx="21">
                  <c:v>-5.5333667725897229</c:v>
                </c:pt>
                <c:pt idx="22">
                  <c:v>-5.7968604284273288</c:v>
                </c:pt>
                <c:pt idx="23">
                  <c:v>-6.0603540842649348</c:v>
                </c:pt>
                <c:pt idx="24">
                  <c:v>-6.3238477401025408</c:v>
                </c:pt>
                <c:pt idx="25">
                  <c:v>-6.5873413959401468</c:v>
                </c:pt>
              </c:numCache>
            </c:numRef>
          </c:xVal>
          <c:yVal>
            <c:numRef>
              <c:f>Foglio1!$W$31:$W$56</c:f>
              <c:numCache>
                <c:formatCode>General</c:formatCode>
                <c:ptCount val="26"/>
                <c:pt idx="0">
                  <c:v>6.5873413959401468</c:v>
                </c:pt>
                <c:pt idx="1">
                  <c:v>6.5820694131861002</c:v>
                </c:pt>
                <c:pt idx="2">
                  <c:v>6.5662280679245386</c:v>
                </c:pt>
                <c:pt idx="3">
                  <c:v>6.5397405534674453</c:v>
                </c:pt>
                <c:pt idx="4">
                  <c:v>6.5024767712003415</c:v>
                </c:pt>
                <c:pt idx="5">
                  <c:v>6.4542500726265644</c:v>
                </c:pt>
                <c:pt idx="6">
                  <c:v>6.3948124309213856</c:v>
                </c:pt>
                <c:pt idx="7">
                  <c:v>6.3238477401025408</c:v>
                </c:pt>
                <c:pt idx="8">
                  <c:v>6.2409627975177049</c:v>
                </c:pt>
                <c:pt idx="9">
                  <c:v>6.1456753271440139</c:v>
                </c:pt>
                <c:pt idx="10">
                  <c:v>6.0373981150823584</c:v>
                </c:pt>
                <c:pt idx="11">
                  <c:v>5.9154179023970919</c:v>
                </c:pt>
                <c:pt idx="12">
                  <c:v>5.7788670262142805</c:v>
                </c:pt>
                <c:pt idx="13">
                  <c:v>5.6266847645838496</c:v>
                </c:pt>
                <c:pt idx="14">
                  <c:v>5.4575636469032602</c:v>
                </c:pt>
                <c:pt idx="15">
                  <c:v>5.2698731167521178</c:v>
                </c:pt>
                <c:pt idx="16">
                  <c:v>5.0615478423106905</c:v>
                </c:pt>
                <c:pt idx="17">
                  <c:v>4.8299184920658869</c:v>
                </c:pt>
                <c:pt idx="18">
                  <c:v>4.571444072354673</c:v>
                </c:pt>
                <c:pt idx="19">
                  <c:v>4.2812651588052804</c:v>
                </c:pt>
                <c:pt idx="20">
                  <c:v>3.9524048375640879</c:v>
                </c:pt>
                <c:pt idx="21">
                  <c:v>3.5742018447013701</c:v>
                </c:pt>
                <c:pt idx="22">
                  <c:v>3.1288138071799683</c:v>
                </c:pt>
                <c:pt idx="23">
                  <c:v>2.5817000290506269</c:v>
                </c:pt>
                <c:pt idx="24">
                  <c:v>1.8444555908632416</c:v>
                </c:pt>
                <c:pt idx="25">
                  <c:v>0</c:v>
                </c:pt>
              </c:numCache>
            </c:numRef>
          </c:yVal>
          <c:smooth val="1"/>
        </c:ser>
        <c:ser>
          <c:idx val="7"/>
          <c:order val="7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Foglio1!$X$31:$X$56</c:f>
              <c:numCache>
                <c:formatCode>General</c:formatCode>
                <c:ptCount val="26"/>
                <c:pt idx="0">
                  <c:v>0</c:v>
                </c:pt>
                <c:pt idx="1">
                  <c:v>-0.26349365583760587</c:v>
                </c:pt>
                <c:pt idx="2">
                  <c:v>-0.52698731167521173</c:v>
                </c:pt>
                <c:pt idx="3">
                  <c:v>-0.7904809675128176</c:v>
                </c:pt>
                <c:pt idx="4">
                  <c:v>-1.0539746233504235</c:v>
                </c:pt>
                <c:pt idx="5">
                  <c:v>-1.3174682791880294</c:v>
                </c:pt>
                <c:pt idx="6">
                  <c:v>-1.5809619350256352</c:v>
                </c:pt>
                <c:pt idx="7">
                  <c:v>-1.844455590863241</c:v>
                </c:pt>
                <c:pt idx="8">
                  <c:v>-2.1079492467008469</c:v>
                </c:pt>
                <c:pt idx="9">
                  <c:v>-2.3714429025384529</c:v>
                </c:pt>
                <c:pt idx="10">
                  <c:v>-2.6349365583760589</c:v>
                </c:pt>
                <c:pt idx="11">
                  <c:v>-2.8984302142136644</c:v>
                </c:pt>
                <c:pt idx="12">
                  <c:v>-3.1619238700512704</c:v>
                </c:pt>
                <c:pt idx="13">
                  <c:v>-3.4254175258888764</c:v>
                </c:pt>
                <c:pt idx="14">
                  <c:v>-3.6889111817264819</c:v>
                </c:pt>
                <c:pt idx="15">
                  <c:v>-3.9524048375640879</c:v>
                </c:pt>
                <c:pt idx="16">
                  <c:v>-4.2158984934016939</c:v>
                </c:pt>
                <c:pt idx="17">
                  <c:v>-4.4793921492392998</c:v>
                </c:pt>
                <c:pt idx="18">
                  <c:v>-4.7428858050769058</c:v>
                </c:pt>
                <c:pt idx="19">
                  <c:v>-5.0063794609145118</c:v>
                </c:pt>
                <c:pt idx="20">
                  <c:v>-5.2698731167521178</c:v>
                </c:pt>
                <c:pt idx="21">
                  <c:v>-5.5333667725897229</c:v>
                </c:pt>
                <c:pt idx="22">
                  <c:v>-5.7968604284273288</c:v>
                </c:pt>
                <c:pt idx="23">
                  <c:v>-6.0603540842649348</c:v>
                </c:pt>
                <c:pt idx="24">
                  <c:v>-6.3238477401025408</c:v>
                </c:pt>
                <c:pt idx="25">
                  <c:v>-6.5873413959401468</c:v>
                </c:pt>
              </c:numCache>
            </c:numRef>
          </c:xVal>
          <c:yVal>
            <c:numRef>
              <c:f>Foglio1!$Y$31:$Y$56</c:f>
              <c:numCache>
                <c:formatCode>General</c:formatCode>
                <c:ptCount val="26"/>
                <c:pt idx="0">
                  <c:v>-6.5873413959401468</c:v>
                </c:pt>
                <c:pt idx="1">
                  <c:v>-6.5820694131861002</c:v>
                </c:pt>
                <c:pt idx="2">
                  <c:v>-6.5662280679245386</c:v>
                </c:pt>
                <c:pt idx="3">
                  <c:v>-6.5397405534674453</c:v>
                </c:pt>
                <c:pt idx="4">
                  <c:v>-6.5024767712003415</c:v>
                </c:pt>
                <c:pt idx="5">
                  <c:v>-6.4542500726265644</c:v>
                </c:pt>
                <c:pt idx="6">
                  <c:v>-6.3948124309213856</c:v>
                </c:pt>
                <c:pt idx="7">
                  <c:v>-6.3238477401025408</c:v>
                </c:pt>
                <c:pt idx="8">
                  <c:v>-6.2409627975177049</c:v>
                </c:pt>
                <c:pt idx="9">
                  <c:v>-6.1456753271440139</c:v>
                </c:pt>
                <c:pt idx="10">
                  <c:v>-6.0373981150823584</c:v>
                </c:pt>
                <c:pt idx="11">
                  <c:v>-5.9154179023970919</c:v>
                </c:pt>
                <c:pt idx="12">
                  <c:v>-5.7788670262142805</c:v>
                </c:pt>
                <c:pt idx="13">
                  <c:v>-5.6266847645838496</c:v>
                </c:pt>
                <c:pt idx="14">
                  <c:v>-5.4575636469032602</c:v>
                </c:pt>
                <c:pt idx="15">
                  <c:v>-5.2698731167521178</c:v>
                </c:pt>
                <c:pt idx="16">
                  <c:v>-5.0615478423106905</c:v>
                </c:pt>
                <c:pt idx="17">
                  <c:v>-4.8299184920658869</c:v>
                </c:pt>
                <c:pt idx="18">
                  <c:v>-4.571444072354673</c:v>
                </c:pt>
                <c:pt idx="19">
                  <c:v>-4.2812651588052804</c:v>
                </c:pt>
                <c:pt idx="20">
                  <c:v>-3.9524048375640879</c:v>
                </c:pt>
                <c:pt idx="21">
                  <c:v>-3.5742018447013701</c:v>
                </c:pt>
                <c:pt idx="22">
                  <c:v>-3.1288138071799683</c:v>
                </c:pt>
                <c:pt idx="23">
                  <c:v>-2.5817000290506269</c:v>
                </c:pt>
                <c:pt idx="24">
                  <c:v>-1.8444555908632416</c:v>
                </c:pt>
                <c:pt idx="2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128960"/>
        <c:axId val="1754136576"/>
      </c:scatterChart>
      <c:valAx>
        <c:axId val="175412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136576"/>
        <c:crosses val="autoZero"/>
        <c:crossBetween val="midCat"/>
      </c:valAx>
      <c:valAx>
        <c:axId val="17541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128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556260</xdr:colOff>
      <xdr:row>3</xdr:row>
      <xdr:rowOff>148518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5433060" cy="514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35</xdr:row>
      <xdr:rowOff>85724</xdr:rowOff>
    </xdr:from>
    <xdr:to>
      <xdr:col>24</xdr:col>
      <xdr:colOff>66675</xdr:colOff>
      <xdr:row>56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31752</xdr:colOff>
      <xdr:row>22</xdr:row>
      <xdr:rowOff>66676</xdr:rowOff>
    </xdr:from>
    <xdr:to>
      <xdr:col>10</xdr:col>
      <xdr:colOff>603250</xdr:colOff>
      <xdr:row>39</xdr:row>
      <xdr:rowOff>116417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182021</xdr:colOff>
      <xdr:row>28</xdr:row>
      <xdr:rowOff>29323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7221" cy="536332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28</xdr:row>
      <xdr:rowOff>66675</xdr:rowOff>
    </xdr:from>
    <xdr:to>
      <xdr:col>12</xdr:col>
      <xdr:colOff>568923</xdr:colOff>
      <xdr:row>46</xdr:row>
      <xdr:rowOff>171450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400675"/>
          <a:ext cx="7226898" cy="3533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123826</xdr:rowOff>
    </xdr:from>
    <xdr:to>
      <xdr:col>12</xdr:col>
      <xdr:colOff>541786</xdr:colOff>
      <xdr:row>82</xdr:row>
      <xdr:rowOff>104775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86826"/>
          <a:ext cx="7247386" cy="683894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82</xdr:row>
      <xdr:rowOff>152400</xdr:rowOff>
    </xdr:from>
    <xdr:to>
      <xdr:col>12</xdr:col>
      <xdr:colOff>524879</xdr:colOff>
      <xdr:row>95</xdr:row>
      <xdr:rowOff>181325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773400"/>
          <a:ext cx="7192379" cy="2505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OLO%20muratura\sollecitazioni%20muratura,%20comb%20sism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rchivio1\Desktop\PROGETTO%20MURATURA%20NUOVA%20ORDINARIA\vento\Azione%20vento%20e%20neve%20NTC%20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TRUTTURA"/>
      <sheetName val="CALCOLO DEL VENTO"/>
      <sheetName val="dati nascosti vento"/>
      <sheetName val="grafici piano primo"/>
      <sheetName val="grafico piano terra"/>
      <sheetName val="CENTRI"/>
      <sheetName val="ANALISI STATICA LINEARE"/>
      <sheetName val="SPETTRO DI PROGETTO ORIZZONTALE"/>
      <sheetName val="Foglio deposito"/>
      <sheetName val="CARICHI VERTICALI"/>
      <sheetName val="MASSE 1"/>
      <sheetName val="MASSE 2"/>
      <sheetName val="RIPARTIZIONE FORZE SISMICHE"/>
      <sheetName val="SOLLECITAZIONI NEL PIANO"/>
      <sheetName val="SOLLECITAZIONI FUORI PIANO"/>
      <sheetName val="CARICHI VERTICALI 2"/>
      <sheetName val="CARICHI VERTICALI 1"/>
      <sheetName val="RIP TF1"/>
      <sheetName val="RIP TF2"/>
      <sheetName val="RIP MF1"/>
      <sheetName val="RIP MF2"/>
      <sheetName val="VALORI DEL COEF PHI 1"/>
      <sheetName val="VALORI DEL COEF PHI 2"/>
    </sheetNames>
    <sheetDataSet>
      <sheetData sheetId="0" refreshError="1"/>
      <sheetData sheetId="1" refreshError="1"/>
      <sheetData sheetId="2">
        <row r="4">
          <cell r="B4" t="str">
            <v>1) Valle d’Aosta, Piemonte, Lombardia, Trentino Alto Adige, Veneto, Friuli Venezia Giulia (con l’eccezione della provincia di Trieste)</v>
          </cell>
          <cell r="H4">
            <v>10</v>
          </cell>
        </row>
        <row r="5">
          <cell r="B5" t="str">
            <v>2) Emilia Romagna</v>
          </cell>
          <cell r="H5">
            <v>15</v>
          </cell>
        </row>
        <row r="6">
          <cell r="B6" t="str">
            <v>3) Toscana, Marche, Umbria, Lazio, Abruzzo, Molise, Puglia, Campania, Basilicata, Calabria (esclusa la provincia di Reggio Calabria)</v>
          </cell>
          <cell r="H6">
            <v>20</v>
          </cell>
        </row>
        <row r="7">
          <cell r="B7" t="str">
            <v>4) Sicilia e provincia di Reggio Calabria</v>
          </cell>
          <cell r="H7">
            <v>25</v>
          </cell>
        </row>
        <row r="8">
          <cell r="B8" t="str">
            <v>5) Sardegna (zona a oriente della retta congiungente Capo Teulada con l’Isola di Maddalena)</v>
          </cell>
          <cell r="H8">
            <v>30</v>
          </cell>
        </row>
        <row r="9">
          <cell r="B9" t="str">
            <v>6) Sardegna (zona a occidente della retta congiungente Capo Teulada con l’Isola di Maddalena)</v>
          </cell>
          <cell r="H9">
            <v>35</v>
          </cell>
        </row>
        <row r="10">
          <cell r="B10" t="str">
            <v>7) Liguria</v>
          </cell>
          <cell r="H10">
            <v>40</v>
          </cell>
        </row>
        <row r="11">
          <cell r="B11" t="str">
            <v>8) Provincia di Trieste</v>
          </cell>
          <cell r="H11">
            <v>45</v>
          </cell>
        </row>
        <row r="12">
          <cell r="B12" t="str">
            <v>9) Isole (con l’eccezione di Sicilia e Sardegna) e mare aperto</v>
          </cell>
          <cell r="H12">
            <v>50</v>
          </cell>
        </row>
        <row r="13">
          <cell r="H13">
            <v>55</v>
          </cell>
        </row>
        <row r="14">
          <cell r="H14">
            <v>60</v>
          </cell>
        </row>
        <row r="15">
          <cell r="B15" t="str">
            <v>A) Aree urbane in cui almeno il 15% della superficie sia coperto da edifici la cui altezza media superi i 15m</v>
          </cell>
          <cell r="H15">
            <v>65</v>
          </cell>
        </row>
        <row r="16">
          <cell r="B16" t="str">
            <v>B) Aree urbane (non di classe A), suburbane, industriali e boschive</v>
          </cell>
          <cell r="H16">
            <v>70</v>
          </cell>
        </row>
        <row r="17">
          <cell r="B17" t="str">
            <v>C) Aree con ostacoli diffusi (alberi, case, muri, recinzioni,....); aree con rugosità non riconducibile alle classi A, B, D</v>
          </cell>
          <cell r="H17">
            <v>75</v>
          </cell>
        </row>
        <row r="18">
          <cell r="B18" t="str">
            <v>D) Aree prive di ostacoli (aperta campagna, aeroporti, aree agricole, pascoli, zone paludose o sabbiose, superfici innevate o ghiacciate, mare, laghi,....)</v>
          </cell>
          <cell r="H18">
            <v>80</v>
          </cell>
        </row>
        <row r="19">
          <cell r="H19">
            <v>85</v>
          </cell>
        </row>
        <row r="20">
          <cell r="H20">
            <v>90</v>
          </cell>
        </row>
        <row r="21">
          <cell r="B21" t="str">
            <v>I</v>
          </cell>
          <cell r="H21">
            <v>95</v>
          </cell>
        </row>
        <row r="22">
          <cell r="B22" t="str">
            <v>II</v>
          </cell>
          <cell r="H22">
            <v>100</v>
          </cell>
        </row>
        <row r="23">
          <cell r="B23" t="str">
            <v>III</v>
          </cell>
          <cell r="H23">
            <v>105</v>
          </cell>
        </row>
        <row r="24">
          <cell r="B24" t="str">
            <v>IV</v>
          </cell>
          <cell r="H24">
            <v>110</v>
          </cell>
        </row>
        <row r="25">
          <cell r="B25" t="str">
            <v>V</v>
          </cell>
          <cell r="H25">
            <v>115</v>
          </cell>
        </row>
        <row r="26">
          <cell r="H26">
            <v>120</v>
          </cell>
        </row>
        <row r="27">
          <cell r="H27">
            <v>125</v>
          </cell>
        </row>
        <row r="28">
          <cell r="H28">
            <v>130</v>
          </cell>
        </row>
        <row r="29">
          <cell r="H29">
            <v>135</v>
          </cell>
        </row>
        <row r="30">
          <cell r="H30">
            <v>140</v>
          </cell>
        </row>
        <row r="31">
          <cell r="H31">
            <v>145</v>
          </cell>
        </row>
        <row r="32">
          <cell r="H32">
            <v>150</v>
          </cell>
        </row>
        <row r="33">
          <cell r="H33">
            <v>155</v>
          </cell>
        </row>
        <row r="34">
          <cell r="H34">
            <v>160</v>
          </cell>
        </row>
        <row r="35">
          <cell r="H35">
            <v>165</v>
          </cell>
        </row>
        <row r="36">
          <cell r="H36">
            <v>170</v>
          </cell>
        </row>
        <row r="37">
          <cell r="H37">
            <v>175</v>
          </cell>
        </row>
        <row r="38">
          <cell r="H38">
            <v>180</v>
          </cell>
        </row>
        <row r="39">
          <cell r="H39">
            <v>185</v>
          </cell>
        </row>
        <row r="40">
          <cell r="H40">
            <v>190</v>
          </cell>
        </row>
        <row r="41">
          <cell r="H41">
            <v>195</v>
          </cell>
        </row>
        <row r="42">
          <cell r="H42">
            <v>200</v>
          </cell>
        </row>
        <row r="43">
          <cell r="H43">
            <v>205</v>
          </cell>
        </row>
        <row r="44">
          <cell r="H44">
            <v>210</v>
          </cell>
        </row>
        <row r="45">
          <cell r="H45">
            <v>215</v>
          </cell>
        </row>
        <row r="46">
          <cell r="H46">
            <v>220</v>
          </cell>
        </row>
        <row r="47">
          <cell r="H47">
            <v>225</v>
          </cell>
        </row>
        <row r="48">
          <cell r="H48">
            <v>230</v>
          </cell>
        </row>
        <row r="49">
          <cell r="H49">
            <v>235</v>
          </cell>
        </row>
        <row r="50">
          <cell r="H50">
            <v>240</v>
          </cell>
        </row>
        <row r="51">
          <cell r="H51">
            <v>245</v>
          </cell>
        </row>
        <row r="52">
          <cell r="H52">
            <v>250</v>
          </cell>
        </row>
        <row r="53">
          <cell r="H53">
            <v>255</v>
          </cell>
        </row>
        <row r="54">
          <cell r="H54">
            <v>260</v>
          </cell>
        </row>
        <row r="55">
          <cell r="H55">
            <v>265</v>
          </cell>
        </row>
        <row r="56">
          <cell r="H56">
            <v>270</v>
          </cell>
        </row>
        <row r="57">
          <cell r="H57">
            <v>275</v>
          </cell>
        </row>
        <row r="58">
          <cell r="H58">
            <v>280</v>
          </cell>
        </row>
        <row r="59">
          <cell r="H59">
            <v>285</v>
          </cell>
        </row>
        <row r="60">
          <cell r="H60">
            <v>290</v>
          </cell>
        </row>
        <row r="61">
          <cell r="H61">
            <v>295</v>
          </cell>
        </row>
        <row r="62">
          <cell r="H62">
            <v>300</v>
          </cell>
        </row>
        <row r="63">
          <cell r="H63">
            <v>305</v>
          </cell>
        </row>
        <row r="64">
          <cell r="H64">
            <v>310</v>
          </cell>
        </row>
        <row r="65">
          <cell r="H65">
            <v>315</v>
          </cell>
        </row>
        <row r="66">
          <cell r="H66">
            <v>320</v>
          </cell>
        </row>
        <row r="67">
          <cell r="H67">
            <v>325</v>
          </cell>
        </row>
        <row r="68">
          <cell r="H68">
            <v>330</v>
          </cell>
        </row>
        <row r="69">
          <cell r="H69">
            <v>335</v>
          </cell>
        </row>
        <row r="70">
          <cell r="H70">
            <v>340</v>
          </cell>
        </row>
        <row r="71">
          <cell r="H71">
            <v>345</v>
          </cell>
        </row>
        <row r="72">
          <cell r="H72">
            <v>350</v>
          </cell>
        </row>
        <row r="73">
          <cell r="H73">
            <v>355</v>
          </cell>
        </row>
        <row r="74">
          <cell r="H74">
            <v>360</v>
          </cell>
        </row>
        <row r="75">
          <cell r="H75">
            <v>365</v>
          </cell>
        </row>
        <row r="76">
          <cell r="H76">
            <v>370</v>
          </cell>
        </row>
        <row r="77">
          <cell r="H77">
            <v>375</v>
          </cell>
        </row>
        <row r="78">
          <cell r="H78">
            <v>380</v>
          </cell>
        </row>
        <row r="79">
          <cell r="H79">
            <v>385</v>
          </cell>
        </row>
        <row r="80">
          <cell r="H80">
            <v>390</v>
          </cell>
        </row>
        <row r="81">
          <cell r="H81">
            <v>395</v>
          </cell>
        </row>
        <row r="82">
          <cell r="H82">
            <v>400</v>
          </cell>
        </row>
        <row r="83">
          <cell r="H83">
            <v>405</v>
          </cell>
        </row>
        <row r="84">
          <cell r="H84">
            <v>410</v>
          </cell>
        </row>
        <row r="85">
          <cell r="H85">
            <v>415</v>
          </cell>
        </row>
        <row r="86">
          <cell r="H86">
            <v>420</v>
          </cell>
        </row>
        <row r="87">
          <cell r="H87">
            <v>425</v>
          </cell>
        </row>
        <row r="88">
          <cell r="H88">
            <v>430</v>
          </cell>
        </row>
        <row r="89">
          <cell r="H89">
            <v>435</v>
          </cell>
        </row>
        <row r="90">
          <cell r="H90">
            <v>440</v>
          </cell>
        </row>
        <row r="91">
          <cell r="H91">
            <v>445</v>
          </cell>
        </row>
        <row r="92">
          <cell r="H92">
            <v>450</v>
          </cell>
        </row>
        <row r="93">
          <cell r="H93">
            <v>455</v>
          </cell>
        </row>
        <row r="94">
          <cell r="H94">
            <v>460</v>
          </cell>
        </row>
        <row r="95">
          <cell r="H95">
            <v>465</v>
          </cell>
        </row>
        <row r="96">
          <cell r="H96">
            <v>470</v>
          </cell>
        </row>
        <row r="97">
          <cell r="H97">
            <v>475</v>
          </cell>
        </row>
        <row r="98">
          <cell r="H98">
            <v>480</v>
          </cell>
        </row>
        <row r="99">
          <cell r="H99">
            <v>485</v>
          </cell>
        </row>
        <row r="100">
          <cell r="H100">
            <v>490</v>
          </cell>
        </row>
        <row r="101">
          <cell r="H101">
            <v>495</v>
          </cell>
        </row>
        <row r="102">
          <cell r="H102">
            <v>500</v>
          </cell>
        </row>
        <row r="109">
          <cell r="K109" t="str">
            <v>stagne</v>
          </cell>
          <cell r="M109">
            <v>0</v>
          </cell>
        </row>
        <row r="110">
          <cell r="K110" t="str">
            <v>non stagne</v>
          </cell>
          <cell r="M110">
            <v>1</v>
          </cell>
        </row>
        <row r="111">
          <cell r="M111">
            <v>2</v>
          </cell>
        </row>
        <row r="112">
          <cell r="M112">
            <v>3</v>
          </cell>
        </row>
        <row r="113">
          <cell r="M113">
            <v>4</v>
          </cell>
        </row>
        <row r="114">
          <cell r="M114">
            <v>5</v>
          </cell>
        </row>
        <row r="115">
          <cell r="M115">
            <v>6</v>
          </cell>
        </row>
        <row r="116">
          <cell r="M116">
            <v>7</v>
          </cell>
        </row>
        <row r="117">
          <cell r="M117">
            <v>8</v>
          </cell>
        </row>
        <row r="118">
          <cell r="M118">
            <v>9</v>
          </cell>
        </row>
        <row r="119">
          <cell r="M119">
            <v>10</v>
          </cell>
        </row>
        <row r="120">
          <cell r="M120">
            <v>11</v>
          </cell>
        </row>
        <row r="121">
          <cell r="M121">
            <v>12</v>
          </cell>
        </row>
        <row r="122">
          <cell r="M122">
            <v>13</v>
          </cell>
        </row>
        <row r="123">
          <cell r="M123">
            <v>14</v>
          </cell>
        </row>
        <row r="124">
          <cell r="M124">
            <v>15</v>
          </cell>
        </row>
        <row r="125">
          <cell r="M125">
            <v>16</v>
          </cell>
        </row>
        <row r="126">
          <cell r="M126">
            <v>17</v>
          </cell>
        </row>
        <row r="127">
          <cell r="M127">
            <v>18</v>
          </cell>
        </row>
        <row r="128">
          <cell r="M128">
            <v>19</v>
          </cell>
        </row>
        <row r="129">
          <cell r="M129">
            <v>20</v>
          </cell>
        </row>
        <row r="130">
          <cell r="M130">
            <v>21</v>
          </cell>
        </row>
        <row r="131">
          <cell r="M131">
            <v>22</v>
          </cell>
        </row>
        <row r="132">
          <cell r="M132">
            <v>23</v>
          </cell>
        </row>
        <row r="133">
          <cell r="M133">
            <v>24</v>
          </cell>
        </row>
        <row r="134">
          <cell r="M134">
            <v>25</v>
          </cell>
        </row>
        <row r="135">
          <cell r="M135">
            <v>26</v>
          </cell>
        </row>
        <row r="136">
          <cell r="M136">
            <v>27</v>
          </cell>
        </row>
        <row r="137">
          <cell r="M137">
            <v>28</v>
          </cell>
        </row>
        <row r="138">
          <cell r="B138" t="str">
            <v>coefficiente unitario</v>
          </cell>
          <cell r="M138">
            <v>29</v>
          </cell>
        </row>
        <row r="139">
          <cell r="B139" t="str">
            <v>1 costruzione ubicata sulla cresta di una collina</v>
          </cell>
          <cell r="M139">
            <v>30</v>
          </cell>
        </row>
        <row r="140">
          <cell r="B140" t="str">
            <v>2 costruzione ubicata sul livello superiore</v>
          </cell>
          <cell r="M140">
            <v>31</v>
          </cell>
        </row>
        <row r="141">
          <cell r="B141" t="str">
            <v>3 costruzione ubicata su di un pendio</v>
          </cell>
          <cell r="M141">
            <v>32</v>
          </cell>
        </row>
        <row r="142">
          <cell r="M142">
            <v>33</v>
          </cell>
        </row>
        <row r="143">
          <cell r="M143">
            <v>34</v>
          </cell>
        </row>
        <row r="144">
          <cell r="M144">
            <v>35</v>
          </cell>
        </row>
        <row r="145">
          <cell r="M145">
            <v>36</v>
          </cell>
        </row>
        <row r="146">
          <cell r="M146">
            <v>37</v>
          </cell>
        </row>
        <row r="147">
          <cell r="M147">
            <v>38</v>
          </cell>
        </row>
        <row r="148">
          <cell r="M148">
            <v>39</v>
          </cell>
        </row>
        <row r="149">
          <cell r="M149">
            <v>40</v>
          </cell>
        </row>
        <row r="150">
          <cell r="M150">
            <v>41</v>
          </cell>
        </row>
        <row r="151">
          <cell r="M151">
            <v>42</v>
          </cell>
        </row>
        <row r="152">
          <cell r="M152">
            <v>43</v>
          </cell>
        </row>
        <row r="153">
          <cell r="M153">
            <v>44</v>
          </cell>
        </row>
        <row r="154">
          <cell r="M154">
            <v>45</v>
          </cell>
        </row>
        <row r="155">
          <cell r="M155">
            <v>46</v>
          </cell>
        </row>
        <row r="156">
          <cell r="M156">
            <v>47</v>
          </cell>
        </row>
        <row r="157">
          <cell r="M157">
            <v>48</v>
          </cell>
        </row>
        <row r="158">
          <cell r="M158">
            <v>49</v>
          </cell>
        </row>
        <row r="159">
          <cell r="M159">
            <v>50</v>
          </cell>
        </row>
        <row r="160">
          <cell r="M160">
            <v>51</v>
          </cell>
        </row>
        <row r="161">
          <cell r="M161">
            <v>52</v>
          </cell>
        </row>
        <row r="162">
          <cell r="M162">
            <v>53</v>
          </cell>
        </row>
        <row r="163">
          <cell r="M163">
            <v>54</v>
          </cell>
        </row>
        <row r="164">
          <cell r="M164">
            <v>55</v>
          </cell>
        </row>
        <row r="165">
          <cell r="M165">
            <v>56</v>
          </cell>
        </row>
        <row r="166">
          <cell r="M166">
            <v>57</v>
          </cell>
        </row>
        <row r="167">
          <cell r="M167">
            <v>58</v>
          </cell>
        </row>
        <row r="168">
          <cell r="M168">
            <v>59</v>
          </cell>
        </row>
        <row r="169">
          <cell r="M169">
            <v>60</v>
          </cell>
        </row>
        <row r="170">
          <cell r="M170">
            <v>61</v>
          </cell>
        </row>
        <row r="171">
          <cell r="M171">
            <v>62</v>
          </cell>
        </row>
        <row r="172">
          <cell r="M172">
            <v>63</v>
          </cell>
        </row>
        <row r="173">
          <cell r="M173">
            <v>64</v>
          </cell>
        </row>
        <row r="174">
          <cell r="M174">
            <v>65</v>
          </cell>
        </row>
        <row r="175">
          <cell r="M175">
            <v>66</v>
          </cell>
        </row>
        <row r="176">
          <cell r="M176">
            <v>67</v>
          </cell>
        </row>
        <row r="177">
          <cell r="M177">
            <v>68</v>
          </cell>
        </row>
        <row r="178">
          <cell r="M178">
            <v>69</v>
          </cell>
        </row>
        <row r="179">
          <cell r="M179">
            <v>70</v>
          </cell>
        </row>
        <row r="180">
          <cell r="M180">
            <v>71</v>
          </cell>
        </row>
        <row r="181">
          <cell r="M181">
            <v>72</v>
          </cell>
        </row>
        <row r="182">
          <cell r="M182">
            <v>73</v>
          </cell>
        </row>
        <row r="183">
          <cell r="M183">
            <v>74</v>
          </cell>
        </row>
        <row r="184">
          <cell r="M184">
            <v>75</v>
          </cell>
        </row>
        <row r="185">
          <cell r="M185">
            <v>76</v>
          </cell>
        </row>
        <row r="186">
          <cell r="M186">
            <v>77</v>
          </cell>
        </row>
        <row r="187">
          <cell r="M187">
            <v>78</v>
          </cell>
        </row>
        <row r="188">
          <cell r="M188">
            <v>79</v>
          </cell>
        </row>
        <row r="189">
          <cell r="M189">
            <v>80</v>
          </cell>
        </row>
        <row r="190">
          <cell r="M190">
            <v>81</v>
          </cell>
        </row>
        <row r="191">
          <cell r="M191">
            <v>82</v>
          </cell>
        </row>
        <row r="192">
          <cell r="M192">
            <v>83</v>
          </cell>
        </row>
        <row r="193">
          <cell r="M193">
            <v>84</v>
          </cell>
        </row>
        <row r="194">
          <cell r="M194">
            <v>85</v>
          </cell>
        </row>
        <row r="195">
          <cell r="M195">
            <v>86</v>
          </cell>
        </row>
        <row r="196">
          <cell r="M196">
            <v>87</v>
          </cell>
        </row>
        <row r="197">
          <cell r="M197">
            <v>88</v>
          </cell>
        </row>
        <row r="198">
          <cell r="M198">
            <v>89</v>
          </cell>
        </row>
        <row r="199">
          <cell r="M199">
            <v>90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3">
          <cell r="G103" t="str">
            <v>si</v>
          </cell>
          <cell r="H103" t="str">
            <v>esterna</v>
          </cell>
        </row>
        <row r="104">
          <cell r="H104" t="str">
            <v>interna</v>
          </cell>
        </row>
        <row r="107">
          <cell r="F107" t="str">
            <v>T1</v>
          </cell>
        </row>
        <row r="108">
          <cell r="B108" t="str">
            <v>A</v>
          </cell>
          <cell r="F108" t="str">
            <v>T2</v>
          </cell>
        </row>
        <row r="109">
          <cell r="B109" t="str">
            <v>B</v>
          </cell>
          <cell r="F109" t="str">
            <v>T3</v>
          </cell>
        </row>
        <row r="110">
          <cell r="B110" t="str">
            <v>C</v>
          </cell>
          <cell r="F110" t="str">
            <v>T4</v>
          </cell>
        </row>
        <row r="111">
          <cell r="B111" t="str">
            <v>D</v>
          </cell>
        </row>
        <row r="112">
          <cell r="B112" t="str">
            <v>E</v>
          </cell>
        </row>
        <row r="221">
          <cell r="J221">
            <v>1</v>
          </cell>
        </row>
        <row r="222">
          <cell r="J222">
            <v>2</v>
          </cell>
        </row>
        <row r="223">
          <cell r="J223">
            <v>3</v>
          </cell>
        </row>
        <row r="224">
          <cell r="J224">
            <v>4</v>
          </cell>
        </row>
        <row r="225">
          <cell r="J225">
            <v>5</v>
          </cell>
        </row>
        <row r="226">
          <cell r="J226">
            <v>6</v>
          </cell>
        </row>
        <row r="227">
          <cell r="J227">
            <v>7</v>
          </cell>
        </row>
        <row r="228">
          <cell r="J228">
            <v>8</v>
          </cell>
        </row>
        <row r="229">
          <cell r="J229">
            <v>9</v>
          </cell>
        </row>
        <row r="230">
          <cell r="J230">
            <v>10</v>
          </cell>
        </row>
        <row r="231">
          <cell r="J231">
            <v>11</v>
          </cell>
        </row>
        <row r="232">
          <cell r="J232">
            <v>12</v>
          </cell>
        </row>
        <row r="233">
          <cell r="J233">
            <v>13</v>
          </cell>
        </row>
        <row r="234">
          <cell r="J234">
            <v>14</v>
          </cell>
        </row>
        <row r="235">
          <cell r="J235">
            <v>15</v>
          </cell>
        </row>
        <row r="236">
          <cell r="J236">
            <v>16</v>
          </cell>
        </row>
        <row r="237">
          <cell r="J237">
            <v>17</v>
          </cell>
        </row>
        <row r="238">
          <cell r="J238">
            <v>18</v>
          </cell>
        </row>
        <row r="239">
          <cell r="J239">
            <v>19</v>
          </cell>
        </row>
        <row r="240">
          <cell r="J240">
            <v>20</v>
          </cell>
        </row>
        <row r="241">
          <cell r="J241">
            <v>21</v>
          </cell>
        </row>
        <row r="242">
          <cell r="J242">
            <v>22</v>
          </cell>
        </row>
        <row r="243">
          <cell r="J243">
            <v>23</v>
          </cell>
        </row>
        <row r="244">
          <cell r="J244">
            <v>24</v>
          </cell>
        </row>
        <row r="245">
          <cell r="J245">
            <v>25</v>
          </cell>
        </row>
        <row r="246">
          <cell r="J246">
            <v>26</v>
          </cell>
        </row>
        <row r="247">
          <cell r="J247">
            <v>27</v>
          </cell>
        </row>
        <row r="248">
          <cell r="J248">
            <v>28</v>
          </cell>
        </row>
        <row r="249">
          <cell r="J249">
            <v>29</v>
          </cell>
        </row>
        <row r="250">
          <cell r="J250">
            <v>30</v>
          </cell>
        </row>
        <row r="251">
          <cell r="J251">
            <v>31</v>
          </cell>
        </row>
        <row r="252">
          <cell r="J252">
            <v>32</v>
          </cell>
        </row>
        <row r="253">
          <cell r="J253" t="str">
            <v>unitaria</v>
          </cell>
        </row>
        <row r="254">
          <cell r="J254" t="str">
            <v>solo FX</v>
          </cell>
        </row>
        <row r="255">
          <cell r="J255" t="str">
            <v>solo FY</v>
          </cell>
        </row>
        <row r="256">
          <cell r="J256" t="str">
            <v>solo Mx</v>
          </cell>
        </row>
        <row r="257">
          <cell r="J257" t="str">
            <v>solo My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Vento"/>
      <sheetName val="Neve"/>
    </sheetNames>
    <sheetDataSet>
      <sheetData sheetId="0" refreshError="1"/>
      <sheetData sheetId="1">
        <row r="5">
          <cell r="Q5" t="str">
            <v>1) Valle d’Aosta, Piemonte, Lombardia, Trentino Alto Adige, Veneto, Friuli Venezia Giulia (con l’eccezione della provincia di Trieste)</v>
          </cell>
        </row>
        <row r="6">
          <cell r="Q6" t="str">
            <v>2) Emilia Romagna</v>
          </cell>
        </row>
        <row r="7">
          <cell r="Q7" t="str">
            <v>3) Toscana, Marche, Umbria, Lazio, Abruzzo, Molise, Puglia, Campania, Basilicata, Calabria (esclusa la provincia di Reggio Calabria)</v>
          </cell>
        </row>
        <row r="8">
          <cell r="Q8" t="str">
            <v>4) Sicilia e provincia di Reggio Calabria</v>
          </cell>
        </row>
        <row r="9">
          <cell r="Q9" t="str">
            <v>5) Sardegna (zona a oriente della retta congiungente Capo Teulada con l’Isola di Maddalena)</v>
          </cell>
        </row>
        <row r="10">
          <cell r="Q10" t="str">
            <v>6) Sardegna (zona a occidente della retta congiungente Capo Teulada con l’Isola di Maddalena)</v>
          </cell>
        </row>
        <row r="11">
          <cell r="Q11" t="str">
            <v>7) Liguria</v>
          </cell>
        </row>
        <row r="12">
          <cell r="Q12" t="str">
            <v>8) Provincia di Trieste</v>
          </cell>
        </row>
        <row r="13">
          <cell r="Q13" t="str">
            <v>9) Isole (con l’eccezione di Sicilia e Sardegna) e mare aperto</v>
          </cell>
        </row>
      </sheetData>
      <sheetData sheetId="2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7CE2F72-8925-4B14-82F0-1E33876E42A4}" diskRevisions="1" version="3" protected="1">
  <header guid="{5F23BA20-3739-401B-9B05-86C1AFE71C8F}" dateTime="2016-08-22T15:26:41" maxSheetId="9" userName="Davide Cicchini" r:id="rId1">
    <sheetIdMap count="8">
      <sheetId val="1"/>
      <sheetId val="2"/>
      <sheetId val="3"/>
      <sheetId val="4"/>
      <sheetId val="5"/>
      <sheetId val="6"/>
      <sheetId val="7"/>
      <sheetId val="8"/>
    </sheetIdMap>
  </header>
  <header guid="{EB4694AC-F3C3-4180-B4BC-11BF1DA762BD}" dateTime="2016-08-22T15:27:45" maxSheetId="9" userName="Davide Cicchini" r:id="rId2">
    <sheetIdMap count="8">
      <sheetId val="1"/>
      <sheetId val="2"/>
      <sheetId val="3"/>
      <sheetId val="4"/>
      <sheetId val="5"/>
      <sheetId val="6"/>
      <sheetId val="7"/>
      <sheetId val="8"/>
    </sheetIdMap>
  </header>
  <header guid="{D7CE2F72-8925-4B14-82F0-1E33876E42A4}" dateTime="2016-08-22T15:30:54" maxSheetId="9" userName="Davide Cicchini" r:id="rId3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99568E-C60B-4627-9201-96386187A385}" action="delete"/>
  <rcv guid="{C099568E-C60B-4627-9201-96386187A38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99568E-C60B-4627-9201-96386187A385}" action="delete"/>
  <rcv guid="{C099568E-C60B-4627-9201-96386187A385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videcicchini.it/" TargetMode="External"/><Relationship Id="rId2" Type="http://schemas.openxmlformats.org/officeDocument/2006/relationships/hyperlink" Target="http://www.davidecicchini.i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showGridLines="0" showRowColHeaders="0" tabSelected="1" workbookViewId="0">
      <selection activeCell="H18" sqref="H18:J18"/>
    </sheetView>
  </sheetViews>
  <sheetFormatPr defaultRowHeight="15" x14ac:dyDescent="0.25"/>
  <cols>
    <col min="1" max="1" width="3.7109375" customWidth="1"/>
  </cols>
  <sheetData>
    <row r="1" spans="1:15" ht="8.4499999999999993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x14ac:dyDescent="0.25">
      <c r="A5" s="33"/>
      <c r="B5" s="33" t="s">
        <v>61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.75" x14ac:dyDescent="0.25">
      <c r="A6" s="33"/>
      <c r="B6" s="33" t="s">
        <v>67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.75" x14ac:dyDescent="0.25">
      <c r="A7" s="33"/>
      <c r="B7" s="33" t="s">
        <v>62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33"/>
      <c r="B8" s="33" t="s">
        <v>63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.75" x14ac:dyDescent="0.25">
      <c r="A9" s="33"/>
      <c r="B9" s="33" t="s">
        <v>64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75" x14ac:dyDescent="0.25">
      <c r="A10" s="33"/>
      <c r="B10" s="33" t="s">
        <v>32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.75" x14ac:dyDescent="0.25">
      <c r="A11" s="33"/>
      <c r="B11" s="33" t="s">
        <v>65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.75" x14ac:dyDescent="0.25">
      <c r="A12" s="33"/>
      <c r="B12" s="33" t="s">
        <v>101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.75" x14ac:dyDescent="0.25">
      <c r="A13" s="33"/>
      <c r="B13" s="33" t="s">
        <v>178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5.75" x14ac:dyDescent="0.25">
      <c r="A14" s="33"/>
      <c r="B14" s="33" t="s">
        <v>179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5.75" x14ac:dyDescent="0.25">
      <c r="A15" s="33"/>
      <c r="B15" s="3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.75" x14ac:dyDescent="0.25">
      <c r="A16" s="33"/>
      <c r="B16" s="187" t="s">
        <v>188</v>
      </c>
      <c r="C16" s="187"/>
      <c r="D16" s="187"/>
      <c r="E16" s="17"/>
      <c r="F16" s="17"/>
      <c r="G16" s="17"/>
      <c r="H16" s="182" t="s">
        <v>66</v>
      </c>
      <c r="I16" s="182"/>
      <c r="J16" s="182"/>
      <c r="K16" s="17"/>
      <c r="L16" s="17"/>
      <c r="M16" s="17"/>
      <c r="N16" s="17"/>
      <c r="O16" s="17"/>
    </row>
    <row r="17" spans="1:15" ht="15.75" x14ac:dyDescent="0.25">
      <c r="A17" s="33"/>
      <c r="B17" s="185" t="s">
        <v>96</v>
      </c>
      <c r="C17" s="186"/>
      <c r="D17" s="18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5.75" x14ac:dyDescent="0.25">
      <c r="A18" s="33"/>
      <c r="B18" s="33"/>
      <c r="C18" s="17"/>
      <c r="D18" s="17"/>
      <c r="E18" s="17"/>
      <c r="F18" s="17"/>
      <c r="G18" s="17"/>
      <c r="H18" s="183" t="s">
        <v>96</v>
      </c>
      <c r="I18" s="184"/>
      <c r="J18" s="184"/>
      <c r="K18" s="17"/>
      <c r="L18" s="17"/>
      <c r="M18" s="17"/>
      <c r="N18" s="17"/>
      <c r="O18" s="17"/>
    </row>
    <row r="19" spans="1:15" ht="15.75" x14ac:dyDescent="0.25">
      <c r="A19" s="33"/>
      <c r="B19" s="3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5.75" x14ac:dyDescent="0.25">
      <c r="A20" s="33"/>
      <c r="B20" s="3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15.75" x14ac:dyDescent="0.25">
      <c r="A21" s="33"/>
      <c r="B21" s="3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15.75" x14ac:dyDescent="0.25">
      <c r="A22" s="33"/>
      <c r="B22" s="3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5.75" x14ac:dyDescent="0.25">
      <c r="A23" s="33"/>
      <c r="B23" s="3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5.75" x14ac:dyDescent="0.25">
      <c r="A24" s="33"/>
      <c r="B24" s="3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5.75" x14ac:dyDescent="0.25">
      <c r="A25" s="33"/>
      <c r="B25" s="3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5.75" x14ac:dyDescent="0.25">
      <c r="A26" s="33"/>
      <c r="B26" s="33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5.75" x14ac:dyDescent="0.25">
      <c r="A27" s="33"/>
      <c r="B27" s="3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15.75" x14ac:dyDescent="0.25">
      <c r="A28" s="33"/>
      <c r="B28" s="3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5.75" x14ac:dyDescent="0.25">
      <c r="A29" s="33"/>
      <c r="B29" s="33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5.75" x14ac:dyDescent="0.25">
      <c r="A30" s="33"/>
      <c r="B30" s="3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5.75" x14ac:dyDescent="0.25">
      <c r="A31" s="4"/>
      <c r="B31" s="4"/>
    </row>
    <row r="32" spans="1:15" ht="15.75" x14ac:dyDescent="0.25">
      <c r="A32" s="4"/>
      <c r="B32" s="4"/>
    </row>
    <row r="33" spans="1:2" ht="15.75" x14ac:dyDescent="0.25">
      <c r="A33" s="4"/>
      <c r="B33" s="4"/>
    </row>
    <row r="34" spans="1:2" ht="15.75" x14ac:dyDescent="0.25">
      <c r="A34" s="4"/>
      <c r="B34" s="4"/>
    </row>
    <row r="35" spans="1:2" ht="15.75" x14ac:dyDescent="0.25">
      <c r="A35" s="4"/>
      <c r="B35" s="4"/>
    </row>
    <row r="36" spans="1:2" ht="15.75" x14ac:dyDescent="0.25">
      <c r="A36" s="4"/>
      <c r="B36" s="4"/>
    </row>
    <row r="37" spans="1:2" ht="15.75" x14ac:dyDescent="0.25">
      <c r="A37" s="4"/>
      <c r="B37" s="4"/>
    </row>
    <row r="38" spans="1:2" ht="15.75" x14ac:dyDescent="0.25">
      <c r="A38" s="4"/>
      <c r="B38" s="4"/>
    </row>
    <row r="39" spans="1:2" ht="15.75" x14ac:dyDescent="0.25">
      <c r="A39" s="4"/>
      <c r="B39" s="4"/>
    </row>
    <row r="40" spans="1:2" ht="15.75" x14ac:dyDescent="0.25">
      <c r="A40" s="4"/>
      <c r="B40" s="4"/>
    </row>
    <row r="41" spans="1:2" ht="15.75" x14ac:dyDescent="0.25">
      <c r="A41" s="4"/>
      <c r="B41" s="4"/>
    </row>
    <row r="42" spans="1:2" ht="15.75" x14ac:dyDescent="0.25">
      <c r="A42" s="4"/>
      <c r="B42" s="4"/>
    </row>
    <row r="43" spans="1:2" ht="15.75" x14ac:dyDescent="0.25">
      <c r="A43" s="4"/>
      <c r="B43" s="4"/>
    </row>
    <row r="44" spans="1:2" ht="15.75" x14ac:dyDescent="0.25">
      <c r="A44" s="4"/>
      <c r="B44" s="4"/>
    </row>
    <row r="45" spans="1:2" ht="15.75" x14ac:dyDescent="0.25">
      <c r="A45" s="4"/>
      <c r="B45" s="4"/>
    </row>
    <row r="46" spans="1:2" ht="15.75" x14ac:dyDescent="0.25">
      <c r="A46" s="4"/>
      <c r="B46" s="4"/>
    </row>
    <row r="47" spans="1:2" ht="15.75" x14ac:dyDescent="0.25">
      <c r="A47" s="4"/>
      <c r="B47" s="4"/>
    </row>
    <row r="48" spans="1:2" ht="15.75" x14ac:dyDescent="0.25">
      <c r="A48" s="4"/>
      <c r="B48" s="4"/>
    </row>
    <row r="49" spans="1:2" ht="15.75" x14ac:dyDescent="0.25">
      <c r="A49" s="4"/>
      <c r="B49" s="4"/>
    </row>
    <row r="50" spans="1:2" ht="15.75" x14ac:dyDescent="0.25">
      <c r="A50" s="4"/>
      <c r="B50" s="4"/>
    </row>
    <row r="51" spans="1:2" ht="15.75" x14ac:dyDescent="0.25">
      <c r="A51" s="4"/>
      <c r="B51" s="4"/>
    </row>
    <row r="52" spans="1:2" ht="15.75" x14ac:dyDescent="0.25">
      <c r="A52" s="4"/>
      <c r="B52" s="4"/>
    </row>
    <row r="53" spans="1:2" ht="15.75" x14ac:dyDescent="0.25">
      <c r="A53" s="4"/>
      <c r="B53" s="4"/>
    </row>
    <row r="54" spans="1:2" ht="15.75" x14ac:dyDescent="0.25">
      <c r="A54" s="4"/>
      <c r="B54" s="4"/>
    </row>
    <row r="55" spans="1:2" ht="15.75" x14ac:dyDescent="0.25">
      <c r="A55" s="4"/>
      <c r="B55" s="4"/>
    </row>
    <row r="56" spans="1:2" ht="15.75" x14ac:dyDescent="0.25">
      <c r="A56" s="4"/>
      <c r="B56" s="4"/>
    </row>
    <row r="57" spans="1:2" ht="15.75" x14ac:dyDescent="0.25">
      <c r="A57" s="4"/>
      <c r="B57" s="4"/>
    </row>
    <row r="58" spans="1:2" ht="15.75" x14ac:dyDescent="0.25">
      <c r="A58" s="4"/>
      <c r="B58" s="4"/>
    </row>
    <row r="59" spans="1:2" ht="15.75" x14ac:dyDescent="0.25">
      <c r="A59" s="4"/>
      <c r="B59" s="4"/>
    </row>
    <row r="60" spans="1:2" ht="15.75" x14ac:dyDescent="0.25">
      <c r="A60" s="4"/>
      <c r="B60" s="4"/>
    </row>
    <row r="61" spans="1:2" ht="15.75" x14ac:dyDescent="0.25">
      <c r="A61" s="4"/>
      <c r="B61" s="4"/>
    </row>
    <row r="62" spans="1:2" ht="15.75" x14ac:dyDescent="0.25">
      <c r="A62" s="4"/>
      <c r="B62" s="4"/>
    </row>
    <row r="63" spans="1:2" ht="15.75" x14ac:dyDescent="0.25">
      <c r="A63" s="4"/>
      <c r="B63" s="4"/>
    </row>
    <row r="64" spans="1:2" ht="15.75" x14ac:dyDescent="0.25">
      <c r="A64" s="4"/>
      <c r="B64" s="4"/>
    </row>
    <row r="65" spans="1:2" ht="15.75" x14ac:dyDescent="0.25">
      <c r="A65" s="4"/>
      <c r="B65" s="4"/>
    </row>
    <row r="66" spans="1:2" ht="15.75" x14ac:dyDescent="0.25">
      <c r="A66" s="4"/>
      <c r="B66" s="4"/>
    </row>
    <row r="67" spans="1:2" ht="15.75" x14ac:dyDescent="0.25">
      <c r="A67" s="4"/>
      <c r="B67" s="4"/>
    </row>
    <row r="68" spans="1:2" ht="15.75" x14ac:dyDescent="0.25">
      <c r="A68" s="4"/>
      <c r="B68" s="4"/>
    </row>
    <row r="69" spans="1:2" ht="15.75" x14ac:dyDescent="0.25">
      <c r="A69" s="4"/>
      <c r="B69" s="4"/>
    </row>
    <row r="70" spans="1:2" ht="15.75" x14ac:dyDescent="0.25">
      <c r="A70" s="4"/>
      <c r="B70" s="4"/>
    </row>
    <row r="71" spans="1:2" ht="15.75" x14ac:dyDescent="0.25">
      <c r="A71" s="4"/>
      <c r="B71" s="4"/>
    </row>
    <row r="72" spans="1:2" ht="15.75" x14ac:dyDescent="0.25">
      <c r="A72" s="4"/>
      <c r="B72" s="4"/>
    </row>
    <row r="73" spans="1:2" ht="15.75" x14ac:dyDescent="0.25">
      <c r="A73" s="4"/>
      <c r="B73" s="4"/>
    </row>
    <row r="74" spans="1:2" ht="15.75" x14ac:dyDescent="0.25">
      <c r="A74" s="4"/>
      <c r="B74" s="4"/>
    </row>
    <row r="75" spans="1:2" ht="15.75" x14ac:dyDescent="0.25">
      <c r="A75" s="4"/>
      <c r="B75" s="4"/>
    </row>
    <row r="76" spans="1:2" ht="15.75" x14ac:dyDescent="0.25">
      <c r="A76" s="4"/>
      <c r="B76" s="4"/>
    </row>
    <row r="77" spans="1:2" ht="15.75" x14ac:dyDescent="0.25">
      <c r="A77" s="4"/>
      <c r="B77" s="4"/>
    </row>
    <row r="78" spans="1:2" ht="15.75" x14ac:dyDescent="0.25">
      <c r="A78" s="4"/>
      <c r="B78" s="4"/>
    </row>
    <row r="79" spans="1:2" ht="15.75" x14ac:dyDescent="0.25">
      <c r="A79" s="4"/>
      <c r="B79" s="4"/>
    </row>
    <row r="80" spans="1:2" ht="15.75" x14ac:dyDescent="0.25">
      <c r="A80" s="4"/>
      <c r="B80" s="4"/>
    </row>
    <row r="81" spans="1:2" ht="15.75" x14ac:dyDescent="0.25">
      <c r="A81" s="4"/>
      <c r="B81" s="4"/>
    </row>
    <row r="82" spans="1:2" ht="15.75" x14ac:dyDescent="0.25">
      <c r="A82" s="4"/>
      <c r="B82" s="4"/>
    </row>
    <row r="83" spans="1:2" ht="15.75" x14ac:dyDescent="0.25">
      <c r="A83" s="4"/>
      <c r="B83" s="4"/>
    </row>
    <row r="84" spans="1:2" ht="15.75" x14ac:dyDescent="0.25">
      <c r="A84" s="4"/>
      <c r="B84" s="4"/>
    </row>
    <row r="85" spans="1:2" ht="15.75" x14ac:dyDescent="0.25">
      <c r="A85" s="4"/>
      <c r="B85" s="4"/>
    </row>
    <row r="86" spans="1:2" ht="15.75" x14ac:dyDescent="0.25">
      <c r="A86" s="4"/>
      <c r="B86" s="4"/>
    </row>
    <row r="87" spans="1:2" ht="15.75" x14ac:dyDescent="0.25">
      <c r="A87" s="4"/>
      <c r="B87" s="4"/>
    </row>
    <row r="88" spans="1:2" ht="15.75" x14ac:dyDescent="0.25">
      <c r="A88" s="4"/>
      <c r="B88" s="4"/>
    </row>
    <row r="89" spans="1:2" ht="15.75" x14ac:dyDescent="0.25">
      <c r="A89" s="4"/>
      <c r="B89" s="4"/>
    </row>
    <row r="90" spans="1:2" ht="15.75" x14ac:dyDescent="0.25">
      <c r="A90" s="4"/>
      <c r="B90" s="4"/>
    </row>
    <row r="91" spans="1:2" ht="15.75" x14ac:dyDescent="0.25">
      <c r="A91" s="4"/>
      <c r="B91" s="4"/>
    </row>
    <row r="92" spans="1:2" ht="15.75" x14ac:dyDescent="0.25">
      <c r="A92" s="4"/>
      <c r="B92" s="4"/>
    </row>
    <row r="93" spans="1:2" ht="15.75" x14ac:dyDescent="0.25">
      <c r="A93" s="4"/>
      <c r="B93" s="4"/>
    </row>
    <row r="94" spans="1:2" ht="15.75" x14ac:dyDescent="0.25">
      <c r="A94" s="4"/>
      <c r="B94" s="4"/>
    </row>
    <row r="95" spans="1:2" ht="15.75" x14ac:dyDescent="0.25">
      <c r="A95" s="4"/>
      <c r="B95" s="4"/>
    </row>
    <row r="96" spans="1:2" ht="15.75" x14ac:dyDescent="0.25">
      <c r="A96" s="4"/>
      <c r="B96" s="4"/>
    </row>
    <row r="97" spans="1:2" ht="15.75" x14ac:dyDescent="0.25">
      <c r="A97" s="4"/>
      <c r="B97" s="4"/>
    </row>
    <row r="98" spans="1:2" ht="15.75" x14ac:dyDescent="0.25">
      <c r="A98" s="4"/>
      <c r="B98" s="4"/>
    </row>
    <row r="99" spans="1:2" ht="15.75" x14ac:dyDescent="0.25">
      <c r="A99" s="4"/>
      <c r="B99" s="4"/>
    </row>
    <row r="100" spans="1:2" ht="15.75" x14ac:dyDescent="0.25">
      <c r="A100" s="4"/>
      <c r="B100" s="4"/>
    </row>
    <row r="101" spans="1:2" ht="15.75" x14ac:dyDescent="0.25">
      <c r="A101" s="4"/>
      <c r="B101" s="4"/>
    </row>
    <row r="102" spans="1:2" ht="15.75" x14ac:dyDescent="0.25">
      <c r="A102" s="4"/>
      <c r="B102" s="4"/>
    </row>
    <row r="103" spans="1:2" ht="15.75" x14ac:dyDescent="0.25">
      <c r="A103" s="4"/>
      <c r="B103" s="4"/>
    </row>
    <row r="104" spans="1:2" ht="15.75" x14ac:dyDescent="0.25">
      <c r="A104" s="4"/>
      <c r="B104" s="4"/>
    </row>
    <row r="105" spans="1:2" ht="15.75" x14ac:dyDescent="0.25">
      <c r="A105" s="4"/>
      <c r="B105" s="4"/>
    </row>
    <row r="106" spans="1:2" ht="15.75" x14ac:dyDescent="0.25">
      <c r="A106" s="4"/>
      <c r="B106" s="4"/>
    </row>
    <row r="107" spans="1:2" ht="15.75" x14ac:dyDescent="0.25">
      <c r="A107" s="4"/>
      <c r="B107" s="4"/>
    </row>
    <row r="108" spans="1:2" ht="15.75" x14ac:dyDescent="0.25">
      <c r="A108" s="4"/>
      <c r="B108" s="4"/>
    </row>
    <row r="109" spans="1:2" ht="15.75" x14ac:dyDescent="0.25">
      <c r="A109" s="4"/>
      <c r="B109" s="4"/>
    </row>
    <row r="110" spans="1:2" ht="15.75" x14ac:dyDescent="0.25">
      <c r="A110" s="4"/>
      <c r="B110" s="4"/>
    </row>
    <row r="111" spans="1:2" ht="15.75" x14ac:dyDescent="0.25">
      <c r="A111" s="4"/>
      <c r="B111" s="4"/>
    </row>
    <row r="112" spans="1:2" ht="15.75" x14ac:dyDescent="0.25">
      <c r="A112" s="4"/>
      <c r="B112" s="4"/>
    </row>
    <row r="113" spans="1:2" ht="15.75" x14ac:dyDescent="0.25">
      <c r="A113" s="4"/>
      <c r="B113" s="4"/>
    </row>
    <row r="114" spans="1:2" ht="15.75" x14ac:dyDescent="0.25">
      <c r="A114" s="4"/>
      <c r="B114" s="4"/>
    </row>
    <row r="115" spans="1:2" ht="15.75" x14ac:dyDescent="0.25">
      <c r="A115" s="4"/>
      <c r="B115" s="4"/>
    </row>
    <row r="116" spans="1:2" ht="15.75" x14ac:dyDescent="0.25">
      <c r="A116" s="4"/>
      <c r="B116" s="4"/>
    </row>
    <row r="117" spans="1:2" ht="15.75" x14ac:dyDescent="0.25">
      <c r="A117" s="4"/>
      <c r="B117" s="4"/>
    </row>
    <row r="118" spans="1:2" ht="15.75" x14ac:dyDescent="0.25">
      <c r="A118" s="4"/>
      <c r="B118" s="4"/>
    </row>
    <row r="119" spans="1:2" ht="15.75" x14ac:dyDescent="0.25">
      <c r="A119" s="4"/>
      <c r="B119" s="4"/>
    </row>
    <row r="120" spans="1:2" ht="15.75" x14ac:dyDescent="0.25">
      <c r="A120" s="4"/>
      <c r="B120" s="4"/>
    </row>
    <row r="121" spans="1:2" ht="15.75" x14ac:dyDescent="0.25">
      <c r="A121" s="4"/>
      <c r="B121" s="4"/>
    </row>
    <row r="122" spans="1:2" ht="15.75" x14ac:dyDescent="0.25">
      <c r="A122" s="4"/>
      <c r="B122" s="4"/>
    </row>
    <row r="123" spans="1:2" ht="15.75" x14ac:dyDescent="0.25">
      <c r="A123" s="4"/>
      <c r="B123" s="4"/>
    </row>
    <row r="124" spans="1:2" ht="15.75" x14ac:dyDescent="0.25">
      <c r="A124" s="4"/>
      <c r="B124" s="4"/>
    </row>
    <row r="125" spans="1:2" ht="15.75" x14ac:dyDescent="0.25">
      <c r="A125" s="4"/>
      <c r="B125" s="4"/>
    </row>
    <row r="126" spans="1:2" ht="15.75" x14ac:dyDescent="0.25">
      <c r="A126" s="4"/>
      <c r="B126" s="4"/>
    </row>
    <row r="127" spans="1:2" ht="15.75" x14ac:dyDescent="0.25">
      <c r="A127" s="4"/>
      <c r="B127" s="4"/>
    </row>
    <row r="128" spans="1:2" ht="15.75" x14ac:dyDescent="0.25">
      <c r="A128" s="4"/>
      <c r="B128" s="4"/>
    </row>
    <row r="129" spans="1:2" ht="15.75" x14ac:dyDescent="0.25">
      <c r="A129" s="4"/>
      <c r="B129" s="4"/>
    </row>
    <row r="130" spans="1:2" ht="15.75" x14ac:dyDescent="0.25">
      <c r="A130" s="4"/>
      <c r="B130" s="4"/>
    </row>
    <row r="131" spans="1:2" ht="15.75" x14ac:dyDescent="0.25">
      <c r="A131" s="4"/>
      <c r="B131" s="4"/>
    </row>
    <row r="132" spans="1:2" ht="15.75" x14ac:dyDescent="0.25">
      <c r="A132" s="4"/>
      <c r="B132" s="4"/>
    </row>
    <row r="133" spans="1:2" ht="15.75" x14ac:dyDescent="0.25">
      <c r="A133" s="4"/>
      <c r="B133" s="4"/>
    </row>
    <row r="134" spans="1:2" ht="15.75" x14ac:dyDescent="0.25">
      <c r="A134" s="4"/>
      <c r="B134" s="4"/>
    </row>
    <row r="135" spans="1:2" ht="15.75" x14ac:dyDescent="0.25">
      <c r="A135" s="4"/>
      <c r="B135" s="4"/>
    </row>
    <row r="136" spans="1:2" ht="15.75" x14ac:dyDescent="0.25">
      <c r="A136" s="4"/>
      <c r="B136" s="4"/>
    </row>
    <row r="137" spans="1:2" ht="15.75" x14ac:dyDescent="0.25">
      <c r="A137" s="4"/>
      <c r="B137" s="4"/>
    </row>
    <row r="138" spans="1:2" ht="15.75" x14ac:dyDescent="0.25">
      <c r="A138" s="4"/>
      <c r="B138" s="4"/>
    </row>
    <row r="139" spans="1:2" ht="15.75" x14ac:dyDescent="0.25">
      <c r="A139" s="4"/>
      <c r="B139" s="4"/>
    </row>
    <row r="140" spans="1:2" ht="15.75" x14ac:dyDescent="0.25">
      <c r="A140" s="4"/>
      <c r="B140" s="4"/>
    </row>
    <row r="141" spans="1:2" ht="15.75" x14ac:dyDescent="0.25">
      <c r="A141" s="4"/>
      <c r="B141" s="4"/>
    </row>
    <row r="142" spans="1:2" ht="15.75" x14ac:dyDescent="0.25">
      <c r="A142" s="4"/>
      <c r="B142" s="4"/>
    </row>
    <row r="143" spans="1:2" ht="15.75" x14ac:dyDescent="0.25">
      <c r="A143" s="4"/>
      <c r="B143" s="4"/>
    </row>
    <row r="144" spans="1:2" ht="15.75" x14ac:dyDescent="0.25">
      <c r="A144" s="4"/>
      <c r="B144" s="4"/>
    </row>
    <row r="145" spans="1:2" ht="15.75" x14ac:dyDescent="0.25">
      <c r="A145" s="4"/>
      <c r="B145" s="4"/>
    </row>
    <row r="146" spans="1:2" ht="15.75" x14ac:dyDescent="0.25">
      <c r="A146" s="4"/>
      <c r="B146" s="4"/>
    </row>
    <row r="147" spans="1:2" ht="15.75" x14ac:dyDescent="0.25">
      <c r="A147" s="4"/>
      <c r="B147" s="4"/>
    </row>
    <row r="148" spans="1:2" ht="15.75" x14ac:dyDescent="0.25">
      <c r="A148" s="4"/>
      <c r="B148" s="4"/>
    </row>
    <row r="149" spans="1:2" ht="15.75" x14ac:dyDescent="0.25">
      <c r="A149" s="4"/>
      <c r="B149" s="4"/>
    </row>
    <row r="150" spans="1:2" ht="15.75" x14ac:dyDescent="0.25">
      <c r="A150" s="4"/>
      <c r="B150" s="4"/>
    </row>
    <row r="151" spans="1:2" ht="15.75" x14ac:dyDescent="0.25">
      <c r="A151" s="4"/>
      <c r="B151" s="4"/>
    </row>
    <row r="152" spans="1:2" ht="15.75" x14ac:dyDescent="0.25">
      <c r="A152" s="4"/>
      <c r="B152" s="4"/>
    </row>
    <row r="153" spans="1:2" ht="15.75" x14ac:dyDescent="0.25">
      <c r="A153" s="4"/>
      <c r="B153" s="4"/>
    </row>
    <row r="154" spans="1:2" ht="15.75" x14ac:dyDescent="0.25">
      <c r="A154" s="4"/>
      <c r="B154" s="4"/>
    </row>
    <row r="155" spans="1:2" ht="15.75" x14ac:dyDescent="0.25">
      <c r="A155" s="4"/>
      <c r="B155" s="4"/>
    </row>
    <row r="156" spans="1:2" ht="15.75" x14ac:dyDescent="0.25">
      <c r="A156" s="4"/>
      <c r="B156" s="4"/>
    </row>
    <row r="157" spans="1:2" ht="15.75" x14ac:dyDescent="0.25">
      <c r="A157" s="4"/>
      <c r="B157" s="4"/>
    </row>
    <row r="158" spans="1:2" ht="15.75" x14ac:dyDescent="0.25">
      <c r="A158" s="4"/>
      <c r="B158" s="4"/>
    </row>
    <row r="159" spans="1:2" ht="15.75" x14ac:dyDescent="0.25">
      <c r="A159" s="4"/>
      <c r="B159" s="4"/>
    </row>
    <row r="160" spans="1:2" ht="15.75" x14ac:dyDescent="0.25">
      <c r="A160" s="4"/>
      <c r="B160" s="4"/>
    </row>
    <row r="161" spans="1:2" ht="15.75" x14ac:dyDescent="0.25">
      <c r="A161" s="4"/>
      <c r="B161" s="4"/>
    </row>
    <row r="162" spans="1:2" ht="15.75" x14ac:dyDescent="0.25">
      <c r="A162" s="4"/>
      <c r="B162" s="4"/>
    </row>
    <row r="163" spans="1:2" ht="15.75" x14ac:dyDescent="0.25">
      <c r="A163" s="4"/>
      <c r="B163" s="4"/>
    </row>
    <row r="164" spans="1:2" ht="15.75" x14ac:dyDescent="0.25">
      <c r="A164" s="4"/>
      <c r="B164" s="4"/>
    </row>
    <row r="165" spans="1:2" ht="15.75" x14ac:dyDescent="0.25">
      <c r="A165" s="4"/>
      <c r="B165" s="4"/>
    </row>
    <row r="166" spans="1:2" ht="15.75" x14ac:dyDescent="0.25">
      <c r="A166" s="4"/>
      <c r="B166" s="4"/>
    </row>
    <row r="167" spans="1:2" ht="15.75" x14ac:dyDescent="0.25">
      <c r="A167" s="4"/>
      <c r="B167" s="4"/>
    </row>
    <row r="168" spans="1:2" ht="15.75" x14ac:dyDescent="0.25">
      <c r="A168" s="4"/>
      <c r="B168" s="4"/>
    </row>
    <row r="169" spans="1:2" ht="15.75" x14ac:dyDescent="0.25">
      <c r="A169" s="4"/>
      <c r="B169" s="4"/>
    </row>
    <row r="170" spans="1:2" ht="15.75" x14ac:dyDescent="0.25">
      <c r="A170" s="4"/>
      <c r="B170" s="4"/>
    </row>
    <row r="171" spans="1:2" ht="15.75" x14ac:dyDescent="0.25">
      <c r="A171" s="4"/>
      <c r="B171" s="4"/>
    </row>
    <row r="172" spans="1:2" ht="15.75" x14ac:dyDescent="0.25">
      <c r="A172" s="4"/>
      <c r="B172" s="4"/>
    </row>
    <row r="173" spans="1:2" ht="15.75" x14ac:dyDescent="0.25">
      <c r="A173" s="4"/>
      <c r="B173" s="4"/>
    </row>
    <row r="174" spans="1:2" ht="15.75" x14ac:dyDescent="0.25">
      <c r="A174" s="4"/>
      <c r="B174" s="4"/>
    </row>
    <row r="175" spans="1:2" ht="15.75" x14ac:dyDescent="0.25">
      <c r="A175" s="4"/>
      <c r="B175" s="4"/>
    </row>
    <row r="176" spans="1:2" ht="15.75" x14ac:dyDescent="0.25">
      <c r="A176" s="4"/>
      <c r="B176" s="4"/>
    </row>
    <row r="177" spans="1:2" ht="15.75" x14ac:dyDescent="0.25">
      <c r="A177" s="4"/>
      <c r="B177" s="4"/>
    </row>
    <row r="178" spans="1:2" ht="15.75" x14ac:dyDescent="0.25">
      <c r="A178" s="4"/>
      <c r="B178" s="4"/>
    </row>
    <row r="179" spans="1:2" ht="15.75" x14ac:dyDescent="0.25">
      <c r="A179" s="4"/>
      <c r="B179" s="4"/>
    </row>
    <row r="180" spans="1:2" ht="15.75" x14ac:dyDescent="0.25">
      <c r="A180" s="4"/>
      <c r="B180" s="4"/>
    </row>
    <row r="181" spans="1:2" ht="15.75" x14ac:dyDescent="0.25">
      <c r="A181" s="4"/>
      <c r="B181" s="4"/>
    </row>
    <row r="182" spans="1:2" ht="15.75" x14ac:dyDescent="0.25">
      <c r="A182" s="4"/>
      <c r="B182" s="4"/>
    </row>
    <row r="183" spans="1:2" ht="15.75" x14ac:dyDescent="0.25">
      <c r="A183" s="4"/>
      <c r="B183" s="4"/>
    </row>
    <row r="184" spans="1:2" ht="15.75" x14ac:dyDescent="0.25">
      <c r="A184" s="4"/>
      <c r="B184" s="4"/>
    </row>
    <row r="185" spans="1:2" ht="15.75" x14ac:dyDescent="0.25">
      <c r="A185" s="4"/>
      <c r="B185" s="4"/>
    </row>
    <row r="186" spans="1:2" ht="15.75" x14ac:dyDescent="0.25">
      <c r="A186" s="4"/>
      <c r="B186" s="4"/>
    </row>
    <row r="187" spans="1:2" ht="15.75" x14ac:dyDescent="0.25">
      <c r="A187" s="4"/>
      <c r="B187" s="4"/>
    </row>
    <row r="188" spans="1:2" ht="15.75" x14ac:dyDescent="0.25">
      <c r="A188" s="4"/>
      <c r="B188" s="4"/>
    </row>
    <row r="189" spans="1:2" ht="15.75" x14ac:dyDescent="0.25">
      <c r="A189" s="4"/>
      <c r="B189" s="4"/>
    </row>
    <row r="190" spans="1:2" ht="15.75" x14ac:dyDescent="0.25">
      <c r="A190" s="4"/>
      <c r="B190" s="4"/>
    </row>
    <row r="191" spans="1:2" ht="15.75" x14ac:dyDescent="0.25">
      <c r="A191" s="4"/>
      <c r="B191" s="4"/>
    </row>
    <row r="192" spans="1:2" ht="15.75" x14ac:dyDescent="0.25">
      <c r="A192" s="4"/>
      <c r="B192" s="4"/>
    </row>
    <row r="193" spans="1:2" ht="15.75" x14ac:dyDescent="0.25">
      <c r="A193" s="4"/>
      <c r="B193" s="4"/>
    </row>
    <row r="194" spans="1:2" ht="15.75" x14ac:dyDescent="0.25">
      <c r="A194" s="4"/>
      <c r="B194" s="4"/>
    </row>
    <row r="195" spans="1:2" ht="15.75" x14ac:dyDescent="0.25">
      <c r="A195" s="4"/>
      <c r="B195" s="4"/>
    </row>
    <row r="196" spans="1:2" ht="15.75" x14ac:dyDescent="0.25">
      <c r="A196" s="4"/>
      <c r="B196" s="4"/>
    </row>
    <row r="197" spans="1:2" ht="15.75" x14ac:dyDescent="0.25">
      <c r="A197" s="4"/>
      <c r="B197" s="4"/>
    </row>
    <row r="198" spans="1:2" ht="15.75" x14ac:dyDescent="0.25">
      <c r="A198" s="4"/>
      <c r="B198" s="4"/>
    </row>
    <row r="199" spans="1:2" ht="15.75" x14ac:dyDescent="0.25">
      <c r="A199" s="4"/>
      <c r="B199" s="4"/>
    </row>
    <row r="200" spans="1:2" ht="15.75" x14ac:dyDescent="0.25">
      <c r="A200" s="4"/>
      <c r="B200" s="4"/>
    </row>
    <row r="201" spans="1:2" ht="15.75" x14ac:dyDescent="0.25">
      <c r="A201" s="4"/>
      <c r="B201" s="4"/>
    </row>
    <row r="202" spans="1:2" ht="15.75" x14ac:dyDescent="0.25">
      <c r="A202" s="4"/>
      <c r="B202" s="4"/>
    </row>
    <row r="203" spans="1:2" ht="15.75" x14ac:dyDescent="0.25">
      <c r="A203" s="4"/>
      <c r="B203" s="4"/>
    </row>
    <row r="204" spans="1:2" ht="15.75" x14ac:dyDescent="0.25">
      <c r="A204" s="4"/>
      <c r="B204" s="4"/>
    </row>
    <row r="205" spans="1:2" ht="15.75" x14ac:dyDescent="0.25">
      <c r="A205" s="4"/>
      <c r="B205" s="4"/>
    </row>
    <row r="206" spans="1:2" ht="15.75" x14ac:dyDescent="0.25">
      <c r="A206" s="4"/>
      <c r="B206" s="4"/>
    </row>
    <row r="207" spans="1:2" ht="15.75" x14ac:dyDescent="0.25">
      <c r="A207" s="4"/>
      <c r="B207" s="4"/>
    </row>
    <row r="208" spans="1:2" ht="15.75" x14ac:dyDescent="0.25">
      <c r="A208" s="4"/>
      <c r="B208" s="4"/>
    </row>
    <row r="209" spans="1:2" ht="15.75" x14ac:dyDescent="0.25">
      <c r="A209" s="4"/>
      <c r="B209" s="4"/>
    </row>
    <row r="210" spans="1:2" ht="15.75" x14ac:dyDescent="0.25">
      <c r="A210" s="4"/>
      <c r="B210" s="4"/>
    </row>
    <row r="211" spans="1:2" ht="15.75" x14ac:dyDescent="0.25">
      <c r="A211" s="4"/>
      <c r="B211" s="4"/>
    </row>
    <row r="212" spans="1:2" ht="15.75" x14ac:dyDescent="0.25">
      <c r="A212" s="4"/>
      <c r="B212" s="4"/>
    </row>
    <row r="213" spans="1:2" ht="15.75" x14ac:dyDescent="0.25">
      <c r="A213" s="4"/>
      <c r="B213" s="4"/>
    </row>
  </sheetData>
  <sheetProtection algorithmName="SHA-512" hashValue="bQ5VJjMaOCp0Jfnv3B7W85wVY9bAl2+1etu12go53bXHv2q+qnD8b778NYpl2Ad17JPlkViTy0X49HXlFWoSTw==" saltValue="mHUsImnEDw3xCMEFWoht5g==" spinCount="100000" sheet="1" objects="1" scenarios="1" selectLockedCells="1"/>
  <customSheetViews>
    <customSheetView guid="{C099568E-C60B-4627-9201-96386187A385}" showGridLines="0" showRowCol="0">
      <selection activeCell="H18" sqref="H18:J18"/>
      <pageMargins left="0.7" right="0.7" top="0.75" bottom="0.75" header="0.3" footer="0.3"/>
      <pageSetup paperSize="9" orientation="portrait" r:id="rId1"/>
    </customSheetView>
  </customSheetViews>
  <mergeCells count="4">
    <mergeCell ref="H16:J16"/>
    <mergeCell ref="H18:J18"/>
    <mergeCell ref="B17:D17"/>
    <mergeCell ref="B16:D16"/>
  </mergeCells>
  <hyperlinks>
    <hyperlink ref="H18" r:id="rId2"/>
    <hyperlink ref="B17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62"/>
  <sheetViews>
    <sheetView showGridLines="0" showRowColHeaders="0" zoomScaleNormal="100" workbookViewId="0">
      <selection activeCell="C4" sqref="C4"/>
    </sheetView>
  </sheetViews>
  <sheetFormatPr defaultRowHeight="15" x14ac:dyDescent="0.25"/>
  <cols>
    <col min="1" max="1" width="3.140625" customWidth="1"/>
    <col min="6" max="9" width="9.42578125" customWidth="1"/>
    <col min="10" max="10" width="9.7109375" bestFit="1" customWidth="1"/>
  </cols>
  <sheetData>
    <row r="1" spans="1:2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x14ac:dyDescent="0.25">
      <c r="A2" s="17"/>
      <c r="B2" s="22" t="s">
        <v>186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6.5" thickTop="1" thickBot="1" x14ac:dyDescent="0.3">
      <c r="A4" s="17"/>
      <c r="B4" s="67" t="s">
        <v>6</v>
      </c>
      <c r="C4" s="163">
        <v>3</v>
      </c>
      <c r="D4" s="35"/>
      <c r="E4" s="17" t="s">
        <v>43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5.75" thickTop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5.75" x14ac:dyDescent="0.25">
      <c r="A7" s="17"/>
      <c r="B7" s="66" t="s">
        <v>165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5.75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7.25" thickTop="1" thickBot="1" x14ac:dyDescent="0.3">
      <c r="A9" s="17"/>
      <c r="B9" s="68" t="s">
        <v>8</v>
      </c>
      <c r="C9" s="194">
        <v>0.1</v>
      </c>
      <c r="D9" s="195"/>
      <c r="E9" s="22" t="str">
        <f>IF(C9&lt;-1,"NON ESISTE!!",IF(C9&lt;0,"Materiale Auxetico, veramente?",IF(C9&gt;0.5,"NON ESISTE!!","")))</f>
        <v/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7.25" thickTop="1" thickBot="1" x14ac:dyDescent="0.3">
      <c r="A10" s="17"/>
      <c r="B10" s="69" t="s">
        <v>4</v>
      </c>
      <c r="C10" s="192">
        <f>31000000</f>
        <v>31000000</v>
      </c>
      <c r="D10" s="193" t="s">
        <v>102</v>
      </c>
      <c r="E10" s="2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6.5" thickTop="1" x14ac:dyDescent="0.25">
      <c r="A11" s="17"/>
      <c r="B11" s="61" t="s">
        <v>5</v>
      </c>
      <c r="C11" s="196">
        <f>C10/(2*(1+DATI!C9))</f>
        <v>14090909.09090909</v>
      </c>
      <c r="D11" s="197" t="s">
        <v>102</v>
      </c>
      <c r="E11" s="2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5.75" x14ac:dyDescent="0.25">
      <c r="A12" s="17"/>
      <c r="B12" s="61"/>
      <c r="C12" s="174"/>
      <c r="D12" s="174"/>
      <c r="E12" s="2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15.75" x14ac:dyDescent="0.25">
      <c r="A13" s="17"/>
      <c r="B13" s="61"/>
      <c r="C13" s="60"/>
      <c r="D13" s="36"/>
      <c r="E13" s="2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5.75" x14ac:dyDescent="0.25">
      <c r="A14" s="17"/>
      <c r="B14" s="22" t="s">
        <v>135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15.75" x14ac:dyDescent="0.25">
      <c r="A15" s="17"/>
      <c r="B15" s="22" t="s">
        <v>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U15" s="17"/>
    </row>
    <row r="16" spans="1:21" ht="15.75" thickBot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0.25" thickTop="1" thickBot="1" x14ac:dyDescent="0.3">
      <c r="A17" s="17"/>
      <c r="B17" s="70" t="s">
        <v>39</v>
      </c>
      <c r="C17" s="162">
        <v>700</v>
      </c>
      <c r="D17" s="175"/>
      <c r="E17" s="176" t="s">
        <v>156</v>
      </c>
      <c r="F17" s="113">
        <f>IF(F20="si",0,0.05*C32)</f>
        <v>1.3550000000000002</v>
      </c>
      <c r="G17" s="17"/>
      <c r="H17" s="63" t="s">
        <v>124</v>
      </c>
      <c r="I17" s="161">
        <f>C17*F17</f>
        <v>948.50000000000011</v>
      </c>
      <c r="J17" s="177"/>
      <c r="K17" s="17"/>
      <c r="L17" s="17"/>
      <c r="P17" s="17"/>
      <c r="Q17" s="17"/>
      <c r="R17" s="17"/>
      <c r="S17" s="17"/>
      <c r="T17" s="17"/>
      <c r="U17" s="17"/>
    </row>
    <row r="18" spans="1:21" ht="20.25" thickTop="1" thickBot="1" x14ac:dyDescent="0.3">
      <c r="A18" s="17"/>
      <c r="B18" s="70" t="s">
        <v>24</v>
      </c>
      <c r="C18" s="162">
        <v>700</v>
      </c>
      <c r="D18" s="175"/>
      <c r="E18" s="176" t="s">
        <v>157</v>
      </c>
      <c r="F18" s="113">
        <f>IF(F20="si",0,0.05*C31)</f>
        <v>0.44500000000000006</v>
      </c>
      <c r="G18" s="17"/>
      <c r="H18" s="63" t="s">
        <v>123</v>
      </c>
      <c r="I18" s="161">
        <f>C18*F18</f>
        <v>311.50000000000006</v>
      </c>
      <c r="J18" s="177"/>
      <c r="K18" s="17"/>
      <c r="L18" s="17"/>
      <c r="P18" s="17"/>
      <c r="S18" s="17"/>
      <c r="T18" s="17"/>
      <c r="U18" s="17"/>
    </row>
    <row r="19" spans="1:21" s="31" customFormat="1" ht="17.25" thickTop="1" thickBot="1" x14ac:dyDescent="0.3">
      <c r="A19" s="62"/>
      <c r="B19" s="63"/>
      <c r="C19" s="173"/>
      <c r="D19" s="64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S19" s="62"/>
      <c r="T19" s="62"/>
      <c r="U19" s="62"/>
    </row>
    <row r="20" spans="1:21" s="31" customFormat="1" ht="16.5" thickTop="1" thickBot="1" x14ac:dyDescent="0.3">
      <c r="A20" s="62"/>
      <c r="B20" s="178" t="s">
        <v>187</v>
      </c>
      <c r="C20" s="178"/>
      <c r="D20" s="179"/>
      <c r="E20" s="62"/>
      <c r="F20" s="102" t="s">
        <v>158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S20" s="62"/>
      <c r="T20" s="62"/>
      <c r="U20" s="62"/>
    </row>
    <row r="21" spans="1:21" ht="15.75" thickTop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5.75" x14ac:dyDescent="0.25">
      <c r="A23" s="17"/>
      <c r="B23" s="66" t="s">
        <v>160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U23" s="17"/>
    </row>
    <row r="24" spans="1:21" ht="15.75" x14ac:dyDescent="0.25">
      <c r="A24" s="17"/>
      <c r="B24" s="22" t="s">
        <v>99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U24" s="17"/>
    </row>
    <row r="25" spans="1:21" ht="15.75" x14ac:dyDescent="0.25">
      <c r="A25" s="17"/>
      <c r="B25" s="22" t="s">
        <v>100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U25" s="17"/>
    </row>
    <row r="26" spans="1:21" x14ac:dyDescent="0.25">
      <c r="A26" s="17"/>
      <c r="B26" s="23" t="s">
        <v>138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U26" s="17"/>
    </row>
    <row r="27" spans="1:21" ht="12.75" customHeight="1" x14ac:dyDescent="0.25">
      <c r="A27" s="17"/>
      <c r="B27" s="23" t="s">
        <v>139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U27" s="17"/>
    </row>
    <row r="28" spans="1:21" ht="12.75" customHeight="1" x14ac:dyDescent="0.25">
      <c r="A28" s="17"/>
      <c r="B28" s="23"/>
      <c r="C28" s="17"/>
      <c r="D28" s="17"/>
      <c r="E28" s="17"/>
      <c r="F28" s="17"/>
      <c r="G28" s="17"/>
      <c r="H28" s="17"/>
      <c r="I28" s="17"/>
      <c r="J28" s="17"/>
      <c r="K28" s="17"/>
      <c r="L28" s="17"/>
      <c r="U28" s="17"/>
    </row>
    <row r="29" spans="1:21" ht="12.75" customHeight="1" x14ac:dyDescent="0.25">
      <c r="A29" s="17"/>
      <c r="B29" s="23" t="s">
        <v>180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U29" s="17"/>
    </row>
    <row r="30" spans="1:21" ht="12.75" customHeight="1" x14ac:dyDescent="0.25">
      <c r="A30" s="17"/>
      <c r="B30" s="23"/>
      <c r="C30" s="17"/>
      <c r="D30" s="17"/>
      <c r="E30" s="17"/>
      <c r="F30" s="17"/>
      <c r="G30" s="17"/>
      <c r="H30" s="17"/>
      <c r="I30" s="17"/>
      <c r="J30" s="17"/>
      <c r="K30" s="17"/>
      <c r="L30" s="17"/>
      <c r="U30" s="17"/>
    </row>
    <row r="31" spans="1:21" ht="12.75" customHeight="1" x14ac:dyDescent="0.25">
      <c r="A31" s="17"/>
      <c r="B31" s="42" t="s">
        <v>37</v>
      </c>
      <c r="C31" s="157">
        <f>ABS(MAXA(F39:F118))+ABS(MINA(F39:F118))</f>
        <v>8.9</v>
      </c>
      <c r="D31" s="35"/>
      <c r="E31" s="17"/>
      <c r="F31" s="17"/>
      <c r="G31" s="17"/>
      <c r="H31" s="17"/>
      <c r="I31" s="17"/>
      <c r="J31" s="17"/>
      <c r="K31" s="17"/>
      <c r="L31" s="17"/>
      <c r="U31" s="17"/>
    </row>
    <row r="32" spans="1:21" ht="12.75" customHeight="1" x14ac:dyDescent="0.25">
      <c r="A32" s="17"/>
      <c r="B32" s="42" t="s">
        <v>38</v>
      </c>
      <c r="C32" s="157">
        <f>ABS(MAXA(E39:E118))+ABS(MINA(E39:E118))</f>
        <v>27.1</v>
      </c>
      <c r="D32" s="35"/>
      <c r="E32" s="17"/>
      <c r="F32" s="17"/>
      <c r="G32" s="17"/>
      <c r="H32" s="17"/>
      <c r="I32" s="17"/>
      <c r="J32" s="17"/>
      <c r="K32" s="17"/>
      <c r="L32" s="17"/>
      <c r="U32" s="17"/>
    </row>
    <row r="33" spans="1:48" ht="12.75" customHeight="1" x14ac:dyDescent="0.25">
      <c r="A33" s="17"/>
      <c r="B33" s="23"/>
      <c r="C33" s="17"/>
      <c r="D33" s="17"/>
      <c r="E33" s="17"/>
      <c r="F33" s="17"/>
      <c r="G33" s="17"/>
      <c r="H33" s="17"/>
      <c r="I33" s="17"/>
      <c r="J33" s="17"/>
      <c r="K33" s="17"/>
      <c r="L33" s="17"/>
      <c r="U33" s="17"/>
    </row>
    <row r="34" spans="1:48" x14ac:dyDescent="0.25">
      <c r="A34" s="17"/>
      <c r="D34" s="17"/>
      <c r="E34" s="17"/>
      <c r="F34" s="17"/>
      <c r="G34" s="17"/>
      <c r="H34" s="17"/>
      <c r="I34" s="17"/>
      <c r="J34" s="17"/>
      <c r="K34" s="17"/>
      <c r="L34" s="17"/>
      <c r="U34" s="17"/>
      <c r="W34" s="99"/>
      <c r="X34" s="99"/>
      <c r="Y34" s="99"/>
    </row>
    <row r="35" spans="1:48" x14ac:dyDescent="0.25">
      <c r="A35" s="17"/>
      <c r="D35" s="17"/>
      <c r="E35" s="17"/>
      <c r="F35" s="17"/>
      <c r="G35" s="190" t="s">
        <v>159</v>
      </c>
      <c r="H35" s="190"/>
      <c r="I35" s="190"/>
      <c r="J35" s="17"/>
      <c r="K35" s="17"/>
      <c r="L35" s="17"/>
      <c r="U35" s="17"/>
      <c r="W35" s="99"/>
      <c r="X35" s="99"/>
      <c r="Y35" s="99"/>
    </row>
    <row r="36" spans="1:48" ht="15.75" customHeight="1" x14ac:dyDescent="0.25">
      <c r="A36" s="17"/>
      <c r="B36" s="17"/>
      <c r="C36" s="17"/>
      <c r="D36" s="17"/>
      <c r="E36" s="17"/>
      <c r="F36" s="17"/>
      <c r="G36" s="191"/>
      <c r="H36" s="191"/>
      <c r="I36" s="191"/>
      <c r="J36" s="17"/>
      <c r="K36" s="17"/>
      <c r="L36" s="17"/>
      <c r="U36" s="17"/>
      <c r="W36" s="100"/>
      <c r="X36" s="100"/>
      <c r="Y36" s="100"/>
    </row>
    <row r="37" spans="1:48" ht="18.75" customHeight="1" x14ac:dyDescent="0.25">
      <c r="A37" s="17"/>
      <c r="B37" s="188" t="s">
        <v>140</v>
      </c>
      <c r="C37" s="37" t="s">
        <v>57</v>
      </c>
      <c r="D37" s="37" t="s">
        <v>58</v>
      </c>
      <c r="E37" s="38" t="s">
        <v>46</v>
      </c>
      <c r="F37" s="39" t="s">
        <v>47</v>
      </c>
      <c r="G37" s="9" t="s">
        <v>149</v>
      </c>
      <c r="H37" s="97" t="s">
        <v>150</v>
      </c>
      <c r="I37" s="9" t="s">
        <v>151</v>
      </c>
      <c r="J37" s="39" t="s">
        <v>48</v>
      </c>
      <c r="K37" s="40"/>
      <c r="L37" s="40"/>
      <c r="U37" s="29"/>
      <c r="W37" s="100"/>
      <c r="X37" s="100"/>
      <c r="Y37" s="100"/>
    </row>
    <row r="38" spans="1:48" ht="15.75" x14ac:dyDescent="0.25">
      <c r="A38" s="17"/>
      <c r="B38" s="189"/>
      <c r="C38" s="41" t="s">
        <v>41</v>
      </c>
      <c r="D38" s="41" t="s">
        <v>41</v>
      </c>
      <c r="E38" s="43" t="s">
        <v>41</v>
      </c>
      <c r="F38" s="43" t="s">
        <v>41</v>
      </c>
      <c r="G38" s="98" t="s">
        <v>152</v>
      </c>
      <c r="H38" s="98" t="s">
        <v>152</v>
      </c>
      <c r="I38" s="98" t="s">
        <v>152</v>
      </c>
      <c r="J38" s="41" t="s">
        <v>40</v>
      </c>
      <c r="K38" s="17"/>
      <c r="L38" s="17"/>
      <c r="U38" s="30"/>
      <c r="W38" s="5"/>
      <c r="X38" s="101"/>
      <c r="Y38" s="5"/>
    </row>
    <row r="39" spans="1:48" x14ac:dyDescent="0.25">
      <c r="A39" s="17"/>
      <c r="B39" s="35">
        <f>IF(C39=0,"",1)</f>
        <v>1</v>
      </c>
      <c r="C39" s="123">
        <v>0.4</v>
      </c>
      <c r="D39" s="123">
        <v>0.4</v>
      </c>
      <c r="E39" s="123">
        <v>-13.4</v>
      </c>
      <c r="F39" s="123">
        <v>4.45</v>
      </c>
      <c r="G39" s="124">
        <v>300</v>
      </c>
      <c r="H39" s="125">
        <v>0</v>
      </c>
      <c r="I39" s="125">
        <v>0</v>
      </c>
      <c r="J39" s="160">
        <f>IF(DATI!C39=0,"",G39+H39+0.3*I39)</f>
        <v>300</v>
      </c>
      <c r="K39" s="30" t="str">
        <f t="shared" ref="K39:K55" si="0">IF(C39&gt;D39*4,"SETTO X","")</f>
        <v/>
      </c>
      <c r="L39" s="30" t="str">
        <f>IF(D39&gt;C39*4,"SETTO Y","")</f>
        <v/>
      </c>
      <c r="U39" s="42"/>
      <c r="W39" s="5"/>
      <c r="X39" s="5"/>
      <c r="Y39" s="5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x14ac:dyDescent="0.25">
      <c r="A40" s="17"/>
      <c r="B40" s="35">
        <f>IF(C40=0,"",B39+1)</f>
        <v>2</v>
      </c>
      <c r="C40" s="123">
        <v>0.65</v>
      </c>
      <c r="D40" s="123">
        <v>0.4</v>
      </c>
      <c r="E40" s="123">
        <v>-9.25</v>
      </c>
      <c r="F40" s="123">
        <v>4.45</v>
      </c>
      <c r="G40" s="124">
        <v>300</v>
      </c>
      <c r="H40" s="125">
        <v>0</v>
      </c>
      <c r="I40" s="125">
        <v>0</v>
      </c>
      <c r="J40" s="160">
        <f>IF(DATI!C40=0,"",G40+H40+0.3*I40)</f>
        <v>300</v>
      </c>
      <c r="K40" s="30" t="str">
        <f t="shared" si="0"/>
        <v/>
      </c>
      <c r="L40" s="30" t="str">
        <f t="shared" ref="L40:L55" si="1">IF(D40&gt;C40*4,"SETTO Y","")</f>
        <v/>
      </c>
      <c r="U40" s="42"/>
      <c r="W40" s="99"/>
      <c r="X40" s="99"/>
      <c r="Y40" s="99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x14ac:dyDescent="0.25">
      <c r="A41" s="17"/>
      <c r="B41" s="35">
        <f t="shared" ref="B41:B104" si="2">IF(C41=0,"",B40+1)</f>
        <v>3</v>
      </c>
      <c r="C41" s="123">
        <v>0.65</v>
      </c>
      <c r="D41" s="123">
        <v>0.4</v>
      </c>
      <c r="E41" s="123">
        <v>-5.75</v>
      </c>
      <c r="F41" s="123">
        <v>4.45</v>
      </c>
      <c r="G41" s="124">
        <v>300</v>
      </c>
      <c r="H41" s="125">
        <v>0</v>
      </c>
      <c r="I41" s="125">
        <v>0</v>
      </c>
      <c r="J41" s="160">
        <f>IF(DATI!C41=0,"",G41+H41+0.3*I41)</f>
        <v>300</v>
      </c>
      <c r="K41" s="30" t="str">
        <f t="shared" si="0"/>
        <v/>
      </c>
      <c r="L41" s="30" t="str">
        <f t="shared" si="1"/>
        <v/>
      </c>
      <c r="U41" s="42"/>
      <c r="W41" s="99"/>
      <c r="X41" s="99"/>
      <c r="Y41" s="99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x14ac:dyDescent="0.25">
      <c r="A42" s="17"/>
      <c r="B42" s="35">
        <f t="shared" si="2"/>
        <v>4</v>
      </c>
      <c r="C42" s="123">
        <v>1.1499999999999999</v>
      </c>
      <c r="D42" s="123">
        <v>0.3</v>
      </c>
      <c r="E42" s="123">
        <v>-1.45</v>
      </c>
      <c r="F42" s="123">
        <v>4.45</v>
      </c>
      <c r="G42" s="124">
        <v>300</v>
      </c>
      <c r="H42" s="125">
        <v>0</v>
      </c>
      <c r="I42" s="125">
        <v>0</v>
      </c>
      <c r="J42" s="160">
        <f>IF(DATI!C42=0,"",G42+H42+0.3*I42)</f>
        <v>300</v>
      </c>
      <c r="K42" s="30" t="str">
        <f t="shared" si="0"/>
        <v/>
      </c>
      <c r="L42" s="30" t="str">
        <f t="shared" si="1"/>
        <v/>
      </c>
      <c r="U42" s="42"/>
      <c r="W42" s="99"/>
      <c r="X42" s="99"/>
      <c r="Y42" s="99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x14ac:dyDescent="0.25">
      <c r="A43" s="17"/>
      <c r="B43" s="35">
        <f t="shared" si="2"/>
        <v>5</v>
      </c>
      <c r="C43" s="123">
        <v>1.1499999999999999</v>
      </c>
      <c r="D43" s="123">
        <v>0.3</v>
      </c>
      <c r="E43" s="123">
        <v>1.45</v>
      </c>
      <c r="F43" s="123">
        <v>4.45</v>
      </c>
      <c r="G43" s="124">
        <v>300</v>
      </c>
      <c r="H43" s="125">
        <v>0</v>
      </c>
      <c r="I43" s="125">
        <v>0</v>
      </c>
      <c r="J43" s="160">
        <f>IF(DATI!C43=0,"",G43+H43+0.3*I43)</f>
        <v>300</v>
      </c>
      <c r="K43" s="30" t="str">
        <f t="shared" si="0"/>
        <v/>
      </c>
      <c r="L43" s="30" t="str">
        <f t="shared" si="1"/>
        <v/>
      </c>
      <c r="U43" s="4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x14ac:dyDescent="0.25">
      <c r="A44" s="17"/>
      <c r="B44" s="35">
        <f t="shared" si="2"/>
        <v>6</v>
      </c>
      <c r="C44" s="123">
        <v>0.65</v>
      </c>
      <c r="D44" s="123">
        <v>0.4</v>
      </c>
      <c r="E44" s="123">
        <v>5.75</v>
      </c>
      <c r="F44" s="123">
        <v>4.45</v>
      </c>
      <c r="G44" s="124">
        <v>300</v>
      </c>
      <c r="H44" s="125">
        <v>0</v>
      </c>
      <c r="I44" s="125">
        <v>0</v>
      </c>
      <c r="J44" s="160">
        <f>IF(DATI!C44=0,"",G44+H44+0.3*I44)</f>
        <v>300</v>
      </c>
      <c r="K44" s="30" t="str">
        <f t="shared" si="0"/>
        <v/>
      </c>
      <c r="L44" s="30" t="str">
        <f t="shared" si="1"/>
        <v/>
      </c>
      <c r="U44" s="4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x14ac:dyDescent="0.25">
      <c r="A45" s="17"/>
      <c r="B45" s="35">
        <f t="shared" si="2"/>
        <v>7</v>
      </c>
      <c r="C45" s="123">
        <v>0.65</v>
      </c>
      <c r="D45" s="123">
        <v>0.4</v>
      </c>
      <c r="E45" s="123">
        <v>9.25</v>
      </c>
      <c r="F45" s="123">
        <v>4.45</v>
      </c>
      <c r="G45" s="124">
        <v>300</v>
      </c>
      <c r="H45" s="125">
        <v>0</v>
      </c>
      <c r="I45" s="125">
        <v>0</v>
      </c>
      <c r="J45" s="160">
        <f>IF(DATI!C45=0,"",G45+H45+0.3*I45)</f>
        <v>300</v>
      </c>
      <c r="K45" s="30" t="str">
        <f t="shared" si="0"/>
        <v/>
      </c>
      <c r="L45" s="30" t="str">
        <f t="shared" si="1"/>
        <v/>
      </c>
      <c r="U45" s="4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x14ac:dyDescent="0.25">
      <c r="A46" s="17"/>
      <c r="B46" s="35">
        <f t="shared" si="2"/>
        <v>8</v>
      </c>
      <c r="C46" s="123">
        <v>0.4</v>
      </c>
      <c r="D46" s="123">
        <v>0.4</v>
      </c>
      <c r="E46" s="123">
        <v>13.4</v>
      </c>
      <c r="F46" s="123">
        <v>4.45</v>
      </c>
      <c r="G46" s="124">
        <v>300</v>
      </c>
      <c r="H46" s="125">
        <v>0</v>
      </c>
      <c r="I46" s="125">
        <v>0</v>
      </c>
      <c r="J46" s="160">
        <f>IF(DATI!C46=0,"",G46+H46+0.3*I46)</f>
        <v>300</v>
      </c>
      <c r="K46" s="30" t="str">
        <f t="shared" si="0"/>
        <v/>
      </c>
      <c r="L46" s="30" t="str">
        <f t="shared" si="1"/>
        <v/>
      </c>
      <c r="U46" s="4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x14ac:dyDescent="0.25">
      <c r="A47" s="17"/>
      <c r="B47" s="35">
        <f t="shared" si="2"/>
        <v>9</v>
      </c>
      <c r="C47" s="123">
        <v>0.65</v>
      </c>
      <c r="D47" s="123">
        <v>0.4</v>
      </c>
      <c r="E47" s="123">
        <v>-13.4</v>
      </c>
      <c r="F47" s="123">
        <v>-4.45</v>
      </c>
      <c r="G47" s="124">
        <v>300</v>
      </c>
      <c r="H47" s="125">
        <v>0</v>
      </c>
      <c r="I47" s="125">
        <v>0</v>
      </c>
      <c r="J47" s="160">
        <f>IF(DATI!C47=0,"",G47+H47+0.3*I47)</f>
        <v>300</v>
      </c>
      <c r="K47" s="30" t="str">
        <f t="shared" si="0"/>
        <v/>
      </c>
      <c r="L47" s="30" t="str">
        <f t="shared" si="1"/>
        <v/>
      </c>
      <c r="U47" s="4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x14ac:dyDescent="0.25">
      <c r="A48" s="17"/>
      <c r="B48" s="35">
        <f t="shared" si="2"/>
        <v>10</v>
      </c>
      <c r="C48" s="123">
        <v>0.65</v>
      </c>
      <c r="D48" s="123">
        <v>0.4</v>
      </c>
      <c r="E48" s="123">
        <v>-9.25</v>
      </c>
      <c r="F48" s="123">
        <v>-4.45</v>
      </c>
      <c r="G48" s="124">
        <v>300</v>
      </c>
      <c r="H48" s="125">
        <v>0</v>
      </c>
      <c r="I48" s="125">
        <v>0</v>
      </c>
      <c r="J48" s="160">
        <f>IF(DATI!C48=0,"",G48+H48+0.3*I48)</f>
        <v>300</v>
      </c>
      <c r="K48" s="30" t="str">
        <f t="shared" si="0"/>
        <v/>
      </c>
      <c r="L48" s="30" t="str">
        <f t="shared" si="1"/>
        <v/>
      </c>
      <c r="U48" s="4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x14ac:dyDescent="0.25">
      <c r="A49" s="17"/>
      <c r="B49" s="35">
        <f t="shared" si="2"/>
        <v>11</v>
      </c>
      <c r="C49" s="123">
        <v>0.65</v>
      </c>
      <c r="D49" s="123">
        <v>0.4</v>
      </c>
      <c r="E49" s="123">
        <v>-5.75</v>
      </c>
      <c r="F49" s="123">
        <v>-4.45</v>
      </c>
      <c r="G49" s="124">
        <v>300</v>
      </c>
      <c r="H49" s="125">
        <v>0</v>
      </c>
      <c r="I49" s="125">
        <v>0</v>
      </c>
      <c r="J49" s="160">
        <f>IF(DATI!C49=0,"",G49+H49+0.3*I49)</f>
        <v>300</v>
      </c>
      <c r="K49" s="30" t="str">
        <f t="shared" si="0"/>
        <v/>
      </c>
      <c r="L49" s="30" t="str">
        <f t="shared" si="1"/>
        <v/>
      </c>
      <c r="U49" s="4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x14ac:dyDescent="0.25">
      <c r="A50" s="17"/>
      <c r="B50" s="35">
        <f t="shared" si="2"/>
        <v>12</v>
      </c>
      <c r="C50" s="123">
        <v>0.65</v>
      </c>
      <c r="D50" s="123">
        <v>0.4</v>
      </c>
      <c r="E50" s="123">
        <v>-1.45</v>
      </c>
      <c r="F50" s="123">
        <v>-4.45</v>
      </c>
      <c r="G50" s="124">
        <v>50</v>
      </c>
      <c r="H50" s="125">
        <v>0</v>
      </c>
      <c r="I50" s="125">
        <v>0</v>
      </c>
      <c r="J50" s="160">
        <f>IF(DATI!C50=0,"",G50+H50+0.3*I50)</f>
        <v>50</v>
      </c>
      <c r="K50" s="30" t="str">
        <f t="shared" si="0"/>
        <v/>
      </c>
      <c r="L50" s="30" t="str">
        <f t="shared" si="1"/>
        <v/>
      </c>
      <c r="U50" s="4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x14ac:dyDescent="0.25">
      <c r="A51" s="17"/>
      <c r="B51" s="35">
        <f t="shared" si="2"/>
        <v>13</v>
      </c>
      <c r="C51" s="123">
        <v>0.65</v>
      </c>
      <c r="D51" s="123">
        <v>0.4</v>
      </c>
      <c r="E51" s="123">
        <v>1.45</v>
      </c>
      <c r="F51" s="123">
        <v>-4.45</v>
      </c>
      <c r="G51" s="124">
        <v>50</v>
      </c>
      <c r="H51" s="125">
        <v>0</v>
      </c>
      <c r="I51" s="125">
        <v>0</v>
      </c>
      <c r="J51" s="160">
        <f>IF(DATI!C51=0,"",G51+H51+0.3*I51)</f>
        <v>50</v>
      </c>
      <c r="K51" s="30" t="str">
        <f t="shared" si="0"/>
        <v/>
      </c>
      <c r="L51" s="30" t="str">
        <f t="shared" si="1"/>
        <v/>
      </c>
      <c r="U51" s="4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x14ac:dyDescent="0.25">
      <c r="A52" s="17"/>
      <c r="B52" s="35">
        <f t="shared" si="2"/>
        <v>14</v>
      </c>
      <c r="C52" s="123">
        <v>0.65</v>
      </c>
      <c r="D52" s="123">
        <v>0.4</v>
      </c>
      <c r="E52" s="123">
        <v>5.75</v>
      </c>
      <c r="F52" s="123">
        <v>-4.45</v>
      </c>
      <c r="G52" s="124">
        <v>300</v>
      </c>
      <c r="H52" s="125">
        <v>0</v>
      </c>
      <c r="I52" s="125">
        <v>0</v>
      </c>
      <c r="J52" s="160">
        <f>IF(DATI!C52=0,"",G52+H52+0.3*I52)</f>
        <v>300</v>
      </c>
      <c r="K52" s="30" t="str">
        <f t="shared" si="0"/>
        <v/>
      </c>
      <c r="L52" s="30" t="str">
        <f t="shared" si="1"/>
        <v/>
      </c>
      <c r="U52" s="4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x14ac:dyDescent="0.25">
      <c r="A53" s="17"/>
      <c r="B53" s="35">
        <f t="shared" si="2"/>
        <v>15</v>
      </c>
      <c r="C53" s="123">
        <v>0.65</v>
      </c>
      <c r="D53" s="123">
        <v>0.4</v>
      </c>
      <c r="E53" s="123">
        <v>9.25</v>
      </c>
      <c r="F53" s="123">
        <v>-4.45</v>
      </c>
      <c r="G53" s="124">
        <v>300</v>
      </c>
      <c r="H53" s="124">
        <v>0</v>
      </c>
      <c r="I53" s="124">
        <v>0</v>
      </c>
      <c r="J53" s="160">
        <f>IF(DATI!C53=0,"",G53+H53+0.3*I53)</f>
        <v>300</v>
      </c>
      <c r="K53" s="30" t="str">
        <f t="shared" si="0"/>
        <v/>
      </c>
      <c r="L53" s="30" t="str">
        <f t="shared" si="1"/>
        <v/>
      </c>
      <c r="U53" s="4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x14ac:dyDescent="0.25">
      <c r="A54" s="17"/>
      <c r="B54" s="35">
        <f t="shared" si="2"/>
        <v>16</v>
      </c>
      <c r="C54" s="123">
        <v>0.65</v>
      </c>
      <c r="D54" s="123">
        <v>0.4</v>
      </c>
      <c r="E54" s="123">
        <v>13.4</v>
      </c>
      <c r="F54" s="123">
        <v>-4.45</v>
      </c>
      <c r="G54" s="124">
        <v>300</v>
      </c>
      <c r="H54" s="124">
        <v>0</v>
      </c>
      <c r="I54" s="124">
        <v>0</v>
      </c>
      <c r="J54" s="160">
        <f>IF(DATI!C54=0,"",G54+H54+0.3*I54)</f>
        <v>300</v>
      </c>
      <c r="K54" s="30" t="str">
        <f t="shared" si="0"/>
        <v/>
      </c>
      <c r="L54" s="30" t="str">
        <f t="shared" si="1"/>
        <v/>
      </c>
      <c r="U54" s="4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x14ac:dyDescent="0.25">
      <c r="A55" s="17"/>
      <c r="B55" s="35">
        <f t="shared" si="2"/>
        <v>17</v>
      </c>
      <c r="C55" s="123">
        <v>2</v>
      </c>
      <c r="D55" s="123">
        <v>0.2</v>
      </c>
      <c r="E55" s="123">
        <v>0</v>
      </c>
      <c r="F55" s="123">
        <v>-4.25</v>
      </c>
      <c r="G55" s="124">
        <v>600</v>
      </c>
      <c r="H55" s="124">
        <v>0</v>
      </c>
      <c r="I55" s="124">
        <v>0</v>
      </c>
      <c r="J55" s="160">
        <f>IF(DATI!C55=0,"",G55+H55+0.3*I55)</f>
        <v>600</v>
      </c>
      <c r="K55" s="30" t="str">
        <f t="shared" si="0"/>
        <v>SETTO X</v>
      </c>
      <c r="L55" s="30" t="str">
        <f t="shared" si="1"/>
        <v/>
      </c>
      <c r="U55" s="4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x14ac:dyDescent="0.25">
      <c r="A56" s="17"/>
      <c r="B56" s="35">
        <f t="shared" si="2"/>
        <v>18</v>
      </c>
      <c r="C56" s="123">
        <v>0.3</v>
      </c>
      <c r="D56" s="123">
        <v>0.5</v>
      </c>
      <c r="E56" s="123">
        <v>-13.55</v>
      </c>
      <c r="F56" s="123">
        <v>0</v>
      </c>
      <c r="G56" s="124">
        <v>300</v>
      </c>
      <c r="H56" s="124">
        <v>0</v>
      </c>
      <c r="I56" s="124">
        <v>0</v>
      </c>
      <c r="J56" s="160">
        <f>IF(DATI!C56=0,"",G56+H56+0.3*I56)</f>
        <v>300</v>
      </c>
      <c r="K56" s="30" t="str">
        <f t="shared" ref="K56:K116" si="3">IF(C56&gt;D56*4,"SETTO X","")</f>
        <v/>
      </c>
      <c r="L56" s="30" t="str">
        <f>IF(D56&gt;C56*4,"SETTO Y","")</f>
        <v/>
      </c>
      <c r="U56" s="4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x14ac:dyDescent="0.25">
      <c r="A57" s="17"/>
      <c r="B57" s="35">
        <f t="shared" si="2"/>
        <v>19</v>
      </c>
      <c r="C57" s="123">
        <v>0.4</v>
      </c>
      <c r="D57" s="123">
        <v>0.65</v>
      </c>
      <c r="E57" s="123">
        <v>-9.25</v>
      </c>
      <c r="F57" s="123">
        <v>0</v>
      </c>
      <c r="G57" s="124">
        <v>450</v>
      </c>
      <c r="H57" s="124">
        <v>0</v>
      </c>
      <c r="I57" s="124">
        <v>0</v>
      </c>
      <c r="J57" s="160">
        <f>IF(DATI!C57=0,"",G57+H57+0.3*I57)</f>
        <v>450</v>
      </c>
      <c r="K57" s="30" t="str">
        <f t="shared" si="3"/>
        <v/>
      </c>
      <c r="L57" s="30" t="str">
        <f t="shared" ref="L57:L118" si="4">IF(D57&gt;C57*4,"SETTO Y","")</f>
        <v/>
      </c>
      <c r="U57" s="4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x14ac:dyDescent="0.25">
      <c r="A58" s="17"/>
      <c r="B58" s="35">
        <f t="shared" si="2"/>
        <v>20</v>
      </c>
      <c r="C58" s="123">
        <v>0.4</v>
      </c>
      <c r="D58" s="123">
        <v>0.65</v>
      </c>
      <c r="E58" s="123">
        <v>-5.75</v>
      </c>
      <c r="F58" s="123">
        <v>0</v>
      </c>
      <c r="G58" s="124">
        <v>450</v>
      </c>
      <c r="H58" s="159">
        <v>0</v>
      </c>
      <c r="I58" s="159">
        <v>0</v>
      </c>
      <c r="J58" s="160">
        <f>IF(DATI!C58=0,"",G58+H58+0.3*I58)</f>
        <v>450</v>
      </c>
      <c r="K58" s="30" t="str">
        <f t="shared" si="3"/>
        <v/>
      </c>
      <c r="L58" s="30" t="str">
        <f t="shared" si="4"/>
        <v/>
      </c>
      <c r="O58" t="s">
        <v>182</v>
      </c>
      <c r="U58" s="4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x14ac:dyDescent="0.25">
      <c r="A59" s="17"/>
      <c r="B59" s="35">
        <f t="shared" si="2"/>
        <v>21</v>
      </c>
      <c r="C59" s="123">
        <v>0.4</v>
      </c>
      <c r="D59" s="123">
        <v>0.65</v>
      </c>
      <c r="E59" s="123">
        <v>-1.45</v>
      </c>
      <c r="F59" s="123">
        <v>0</v>
      </c>
      <c r="G59" s="124">
        <v>450</v>
      </c>
      <c r="H59" s="159">
        <v>0</v>
      </c>
      <c r="I59" s="159">
        <v>0</v>
      </c>
      <c r="J59" s="160">
        <f>IF(DATI!C59=0,"",G59+H59+0.3*I59)</f>
        <v>450</v>
      </c>
      <c r="K59" s="30" t="str">
        <f t="shared" si="3"/>
        <v/>
      </c>
      <c r="L59" s="30" t="str">
        <f t="shared" si="4"/>
        <v/>
      </c>
      <c r="U59" s="4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x14ac:dyDescent="0.25">
      <c r="A60" s="17"/>
      <c r="B60" s="35">
        <f t="shared" si="2"/>
        <v>22</v>
      </c>
      <c r="C60" s="123">
        <v>0.4</v>
      </c>
      <c r="D60" s="123">
        <v>0.65</v>
      </c>
      <c r="E60" s="123">
        <v>1.45</v>
      </c>
      <c r="F60" s="123">
        <v>0</v>
      </c>
      <c r="G60" s="124">
        <v>450</v>
      </c>
      <c r="H60" s="159">
        <v>0</v>
      </c>
      <c r="I60" s="159">
        <v>0</v>
      </c>
      <c r="J60" s="160">
        <f>IF(DATI!C60=0,"",G60+H60+0.3*I60)</f>
        <v>450</v>
      </c>
      <c r="K60" s="30" t="str">
        <f t="shared" si="3"/>
        <v/>
      </c>
      <c r="L60" s="30" t="str">
        <f t="shared" si="4"/>
        <v/>
      </c>
      <c r="U60" s="4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x14ac:dyDescent="0.25">
      <c r="A61" s="17"/>
      <c r="B61" s="35">
        <f t="shared" si="2"/>
        <v>23</v>
      </c>
      <c r="C61" s="123">
        <v>0.4</v>
      </c>
      <c r="D61" s="123">
        <v>0.65</v>
      </c>
      <c r="E61" s="123">
        <v>5.75</v>
      </c>
      <c r="F61" s="123">
        <v>0</v>
      </c>
      <c r="G61" s="124">
        <v>450</v>
      </c>
      <c r="H61" s="159">
        <v>0</v>
      </c>
      <c r="I61" s="159">
        <v>0</v>
      </c>
      <c r="J61" s="160">
        <f>IF(DATI!C61=0,"",G61+H61+0.3*I61)</f>
        <v>450</v>
      </c>
      <c r="K61" s="30" t="str">
        <f t="shared" si="3"/>
        <v/>
      </c>
      <c r="L61" s="30" t="str">
        <f t="shared" si="4"/>
        <v/>
      </c>
      <c r="U61" s="4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x14ac:dyDescent="0.25">
      <c r="A62" s="17"/>
      <c r="B62" s="35">
        <f t="shared" si="2"/>
        <v>24</v>
      </c>
      <c r="C62" s="123">
        <v>0.4</v>
      </c>
      <c r="D62" s="123">
        <v>0.65</v>
      </c>
      <c r="E62" s="123">
        <v>9.25</v>
      </c>
      <c r="F62" s="123">
        <v>0</v>
      </c>
      <c r="G62" s="124">
        <v>450</v>
      </c>
      <c r="H62" s="159">
        <v>0</v>
      </c>
      <c r="I62" s="159">
        <v>0</v>
      </c>
      <c r="J62" s="160">
        <f>IF(DATI!C62=0,"",G62+H62+0.3*I62)</f>
        <v>450</v>
      </c>
      <c r="K62" s="30" t="str">
        <f t="shared" si="3"/>
        <v/>
      </c>
      <c r="L62" s="30" t="str">
        <f t="shared" si="4"/>
        <v/>
      </c>
      <c r="U62" s="4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x14ac:dyDescent="0.25">
      <c r="A63" s="17"/>
      <c r="B63" s="35">
        <f t="shared" si="2"/>
        <v>25</v>
      </c>
      <c r="C63" s="123">
        <v>0.3</v>
      </c>
      <c r="D63" s="123">
        <v>0.5</v>
      </c>
      <c r="E63" s="123">
        <v>13.55</v>
      </c>
      <c r="F63" s="123">
        <v>0</v>
      </c>
      <c r="G63" s="124">
        <v>300</v>
      </c>
      <c r="H63" s="159">
        <v>0</v>
      </c>
      <c r="I63" s="159">
        <v>0</v>
      </c>
      <c r="J63" s="160">
        <f>IF(DATI!C63=0,"",G63+H63+0.3*I63)</f>
        <v>300</v>
      </c>
      <c r="K63" s="30" t="str">
        <f t="shared" si="3"/>
        <v/>
      </c>
      <c r="L63" s="30" t="str">
        <f t="shared" si="4"/>
        <v/>
      </c>
      <c r="U63" s="4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x14ac:dyDescent="0.25">
      <c r="A64" s="17"/>
      <c r="B64" s="35">
        <f t="shared" si="2"/>
        <v>26</v>
      </c>
      <c r="C64" s="123">
        <v>0.2</v>
      </c>
      <c r="D64" s="123">
        <v>1.8</v>
      </c>
      <c r="E64" s="123">
        <v>-0.9</v>
      </c>
      <c r="F64" s="123">
        <v>-3.25</v>
      </c>
      <c r="G64" s="124">
        <v>300</v>
      </c>
      <c r="H64" s="159">
        <v>0</v>
      </c>
      <c r="I64" s="159">
        <v>0</v>
      </c>
      <c r="J64" s="160">
        <f>IF(DATI!C64=0,"",G64+H64+0.3*I64)</f>
        <v>300</v>
      </c>
      <c r="K64" s="30" t="str">
        <f t="shared" si="3"/>
        <v/>
      </c>
      <c r="L64" s="30" t="str">
        <f t="shared" si="4"/>
        <v>SETTO Y</v>
      </c>
      <c r="U64" s="4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x14ac:dyDescent="0.25">
      <c r="A65" s="17"/>
      <c r="B65" s="35">
        <f t="shared" si="2"/>
        <v>27</v>
      </c>
      <c r="C65" s="123">
        <v>0.2</v>
      </c>
      <c r="D65" s="123">
        <v>1.8</v>
      </c>
      <c r="E65" s="123">
        <v>0.9</v>
      </c>
      <c r="F65" s="123">
        <v>-3.25</v>
      </c>
      <c r="G65" s="124">
        <v>300</v>
      </c>
      <c r="H65" s="159">
        <v>0</v>
      </c>
      <c r="I65" s="159">
        <v>0</v>
      </c>
      <c r="J65" s="160">
        <f>IF(DATI!C65=0,"",G65+H65+0.3*I65)</f>
        <v>300</v>
      </c>
      <c r="K65" s="30" t="str">
        <f t="shared" si="3"/>
        <v/>
      </c>
      <c r="L65" s="30" t="str">
        <f t="shared" si="4"/>
        <v>SETTO Y</v>
      </c>
      <c r="U65" s="4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x14ac:dyDescent="0.25">
      <c r="A66" s="17"/>
      <c r="B66" s="35" t="str">
        <f t="shared" si="2"/>
        <v/>
      </c>
      <c r="C66" s="123"/>
      <c r="D66" s="123"/>
      <c r="E66" s="123"/>
      <c r="F66" s="123"/>
      <c r="G66" s="124"/>
      <c r="H66" s="159"/>
      <c r="I66" s="159"/>
      <c r="J66" s="160" t="str">
        <f>IF(DATI!C66=0,"",G66+H66+0.3*I66)</f>
        <v/>
      </c>
      <c r="K66" s="30" t="str">
        <f t="shared" si="3"/>
        <v/>
      </c>
      <c r="L66" s="30" t="str">
        <f t="shared" si="4"/>
        <v/>
      </c>
      <c r="U66" s="4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x14ac:dyDescent="0.25">
      <c r="A67" s="17"/>
      <c r="B67" s="35" t="str">
        <f t="shared" si="2"/>
        <v/>
      </c>
      <c r="C67" s="123"/>
      <c r="D67" s="123"/>
      <c r="E67" s="123"/>
      <c r="F67" s="123"/>
      <c r="G67" s="124"/>
      <c r="H67" s="159"/>
      <c r="I67" s="159"/>
      <c r="J67" s="160" t="str">
        <f>IF(DATI!C67=0,"",G67+H67+0.3*I67)</f>
        <v/>
      </c>
      <c r="K67" s="30" t="str">
        <f t="shared" si="3"/>
        <v/>
      </c>
      <c r="L67" s="30" t="str">
        <f t="shared" si="4"/>
        <v/>
      </c>
      <c r="U67" s="4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x14ac:dyDescent="0.25">
      <c r="A68" s="17"/>
      <c r="B68" s="35" t="str">
        <f t="shared" si="2"/>
        <v/>
      </c>
      <c r="C68" s="123"/>
      <c r="D68" s="123"/>
      <c r="E68" s="123"/>
      <c r="F68" s="123"/>
      <c r="G68" s="124"/>
      <c r="H68" s="159"/>
      <c r="I68" s="159"/>
      <c r="J68" s="160" t="str">
        <f>IF(DATI!C68=0,"",G68+H68+0.3*I68)</f>
        <v/>
      </c>
      <c r="K68" s="30" t="str">
        <f t="shared" si="3"/>
        <v/>
      </c>
      <c r="L68" s="30" t="str">
        <f t="shared" si="4"/>
        <v/>
      </c>
      <c r="U68" s="4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x14ac:dyDescent="0.25">
      <c r="A69" s="17"/>
      <c r="B69" s="35" t="str">
        <f t="shared" si="2"/>
        <v/>
      </c>
      <c r="C69" s="123"/>
      <c r="D69" s="123"/>
      <c r="E69" s="123"/>
      <c r="F69" s="123"/>
      <c r="G69" s="124"/>
      <c r="H69" s="159"/>
      <c r="I69" s="159"/>
      <c r="J69" s="160" t="str">
        <f>IF(DATI!C69=0,"",G69+H69+0.3*I69)</f>
        <v/>
      </c>
      <c r="K69" s="30" t="str">
        <f t="shared" si="3"/>
        <v/>
      </c>
      <c r="L69" s="30" t="str">
        <f t="shared" si="4"/>
        <v/>
      </c>
      <c r="U69" s="4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x14ac:dyDescent="0.25">
      <c r="A70" s="17"/>
      <c r="B70" s="35" t="str">
        <f t="shared" si="2"/>
        <v/>
      </c>
      <c r="C70" s="123"/>
      <c r="D70" s="123"/>
      <c r="E70" s="123"/>
      <c r="F70" s="123"/>
      <c r="G70" s="124"/>
      <c r="H70" s="159"/>
      <c r="I70" s="159"/>
      <c r="J70" s="160" t="str">
        <f>IF(DATI!C70=0,"",G70+H70+0.3*I70)</f>
        <v/>
      </c>
      <c r="K70" s="30" t="str">
        <f t="shared" si="3"/>
        <v/>
      </c>
      <c r="L70" s="30" t="str">
        <f t="shared" si="4"/>
        <v/>
      </c>
      <c r="U70" s="4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x14ac:dyDescent="0.25">
      <c r="A71" s="17"/>
      <c r="B71" s="35" t="str">
        <f t="shared" si="2"/>
        <v/>
      </c>
      <c r="C71" s="123"/>
      <c r="D71" s="123"/>
      <c r="E71" s="123"/>
      <c r="F71" s="123"/>
      <c r="G71" s="124"/>
      <c r="H71" s="159"/>
      <c r="I71" s="159"/>
      <c r="J71" s="160" t="str">
        <f>IF(DATI!C71=0,"",G71+H71+0.3*I71)</f>
        <v/>
      </c>
      <c r="K71" s="30" t="str">
        <f t="shared" si="3"/>
        <v/>
      </c>
      <c r="L71" s="30" t="str">
        <f t="shared" si="4"/>
        <v/>
      </c>
      <c r="U71" s="4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x14ac:dyDescent="0.25">
      <c r="A72" s="17"/>
      <c r="B72" s="35" t="str">
        <f t="shared" si="2"/>
        <v/>
      </c>
      <c r="C72" s="123"/>
      <c r="D72" s="123"/>
      <c r="E72" s="123"/>
      <c r="F72" s="123"/>
      <c r="G72" s="124"/>
      <c r="H72" s="159"/>
      <c r="I72" s="159"/>
      <c r="J72" s="160" t="str">
        <f>IF(DATI!C72=0,"",G72+H72+0.3*I72)</f>
        <v/>
      </c>
      <c r="K72" s="30" t="str">
        <f t="shared" si="3"/>
        <v/>
      </c>
      <c r="L72" s="30" t="str">
        <f t="shared" si="4"/>
        <v/>
      </c>
      <c r="U72" s="4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x14ac:dyDescent="0.25">
      <c r="A73" s="17"/>
      <c r="B73" s="35" t="str">
        <f t="shared" si="2"/>
        <v/>
      </c>
      <c r="C73" s="123"/>
      <c r="D73" s="123"/>
      <c r="E73" s="123"/>
      <c r="F73" s="123"/>
      <c r="G73" s="124"/>
      <c r="H73" s="159"/>
      <c r="I73" s="159"/>
      <c r="J73" s="160" t="str">
        <f>IF(DATI!C73=0,"",G73+H73+0.3*I73)</f>
        <v/>
      </c>
      <c r="K73" s="30" t="str">
        <f t="shared" si="3"/>
        <v/>
      </c>
      <c r="L73" s="30" t="str">
        <f t="shared" si="4"/>
        <v/>
      </c>
      <c r="U73" s="4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x14ac:dyDescent="0.25">
      <c r="A74" s="17"/>
      <c r="B74" s="35" t="str">
        <f t="shared" si="2"/>
        <v/>
      </c>
      <c r="C74" s="123"/>
      <c r="D74" s="123"/>
      <c r="E74" s="123"/>
      <c r="F74" s="123"/>
      <c r="G74" s="124"/>
      <c r="H74" s="159"/>
      <c r="I74" s="159"/>
      <c r="J74" s="160" t="str">
        <f>IF(DATI!C74=0,"",G74+H74+0.3*I74)</f>
        <v/>
      </c>
      <c r="K74" s="30" t="str">
        <f t="shared" si="3"/>
        <v/>
      </c>
      <c r="L74" s="30" t="str">
        <f t="shared" si="4"/>
        <v/>
      </c>
      <c r="U74" s="4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x14ac:dyDescent="0.25">
      <c r="A75" s="17"/>
      <c r="B75" s="35" t="str">
        <f t="shared" si="2"/>
        <v/>
      </c>
      <c r="C75" s="123"/>
      <c r="D75" s="123"/>
      <c r="E75" s="123"/>
      <c r="F75" s="123"/>
      <c r="G75" s="124"/>
      <c r="H75" s="159"/>
      <c r="I75" s="159"/>
      <c r="J75" s="160" t="str">
        <f>IF(DATI!C75=0,"",G75+H75+0.3*I75)</f>
        <v/>
      </c>
      <c r="K75" s="30" t="str">
        <f t="shared" si="3"/>
        <v/>
      </c>
      <c r="L75" s="30" t="str">
        <f t="shared" si="4"/>
        <v/>
      </c>
      <c r="U75" s="4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x14ac:dyDescent="0.25">
      <c r="A76" s="17"/>
      <c r="B76" s="35" t="str">
        <f t="shared" si="2"/>
        <v/>
      </c>
      <c r="C76" s="123"/>
      <c r="D76" s="123"/>
      <c r="E76" s="123"/>
      <c r="F76" s="123"/>
      <c r="G76" s="124"/>
      <c r="H76" s="159"/>
      <c r="I76" s="159"/>
      <c r="J76" s="160" t="str">
        <f>IF(DATI!C76=0,"",G76+H76+0.3*I76)</f>
        <v/>
      </c>
      <c r="K76" s="30" t="str">
        <f t="shared" si="3"/>
        <v/>
      </c>
      <c r="L76" s="30" t="str">
        <f t="shared" si="4"/>
        <v/>
      </c>
      <c r="U76" s="4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x14ac:dyDescent="0.25">
      <c r="A77" s="17"/>
      <c r="B77" s="35" t="str">
        <f t="shared" si="2"/>
        <v/>
      </c>
      <c r="C77" s="123"/>
      <c r="D77" s="123"/>
      <c r="E77" s="123"/>
      <c r="F77" s="123"/>
      <c r="G77" s="124"/>
      <c r="H77" s="159"/>
      <c r="I77" s="159"/>
      <c r="J77" s="160" t="str">
        <f>IF(DATI!C77=0,"",G77+H77+0.3*I77)</f>
        <v/>
      </c>
      <c r="K77" s="30" t="str">
        <f t="shared" si="3"/>
        <v/>
      </c>
      <c r="L77" s="30" t="str">
        <f t="shared" si="4"/>
        <v/>
      </c>
      <c r="U77" s="4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x14ac:dyDescent="0.25">
      <c r="A78" s="17"/>
      <c r="B78" s="35" t="str">
        <f t="shared" si="2"/>
        <v/>
      </c>
      <c r="C78" s="123"/>
      <c r="D78" s="123"/>
      <c r="E78" s="123"/>
      <c r="F78" s="123"/>
      <c r="G78" s="124"/>
      <c r="H78" s="159"/>
      <c r="I78" s="159"/>
      <c r="J78" s="160" t="str">
        <f>IF(DATI!C78=0,"",G78+H78+0.3*I78)</f>
        <v/>
      </c>
      <c r="K78" s="30" t="str">
        <f t="shared" si="3"/>
        <v/>
      </c>
      <c r="L78" s="30" t="str">
        <f t="shared" si="4"/>
        <v/>
      </c>
      <c r="U78" s="4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x14ac:dyDescent="0.25">
      <c r="A79" s="17"/>
      <c r="B79" s="35" t="str">
        <f t="shared" si="2"/>
        <v/>
      </c>
      <c r="C79" s="123"/>
      <c r="D79" s="123"/>
      <c r="E79" s="123"/>
      <c r="F79" s="123"/>
      <c r="G79" s="124"/>
      <c r="H79" s="159"/>
      <c r="I79" s="159"/>
      <c r="J79" s="160" t="str">
        <f>IF(DATI!C79=0,"",G79+H79+0.3*I79)</f>
        <v/>
      </c>
      <c r="K79" s="30" t="str">
        <f t="shared" si="3"/>
        <v/>
      </c>
      <c r="L79" s="30" t="str">
        <f t="shared" si="4"/>
        <v/>
      </c>
      <c r="U79" s="4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x14ac:dyDescent="0.25">
      <c r="A80" s="17"/>
      <c r="B80" s="35" t="str">
        <f t="shared" si="2"/>
        <v/>
      </c>
      <c r="C80" s="123"/>
      <c r="D80" s="123"/>
      <c r="E80" s="123"/>
      <c r="F80" s="123"/>
      <c r="G80" s="124"/>
      <c r="H80" s="159"/>
      <c r="I80" s="159"/>
      <c r="J80" s="160" t="str">
        <f>IF(DATI!C80=0,"",G80+H80+0.3*I80)</f>
        <v/>
      </c>
      <c r="K80" s="30" t="str">
        <f t="shared" si="3"/>
        <v/>
      </c>
      <c r="L80" s="30" t="str">
        <f t="shared" si="4"/>
        <v/>
      </c>
      <c r="M80" s="42"/>
      <c r="N80" s="42"/>
      <c r="O80" s="42"/>
      <c r="P80" s="42"/>
      <c r="Q80" s="42"/>
      <c r="R80" s="42"/>
      <c r="S80" s="42"/>
      <c r="T80" s="42"/>
      <c r="U80" s="42"/>
      <c r="V80" s="5"/>
      <c r="W80" s="5"/>
      <c r="X80" s="5"/>
      <c r="Y80" s="5"/>
      <c r="Z80" s="5"/>
      <c r="AA80" s="5"/>
      <c r="AB80" s="5"/>
      <c r="AC80" s="5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x14ac:dyDescent="0.25">
      <c r="A81" s="17"/>
      <c r="B81" s="35" t="str">
        <f t="shared" si="2"/>
        <v/>
      </c>
      <c r="C81" s="123"/>
      <c r="D81" s="123"/>
      <c r="E81" s="123"/>
      <c r="F81" s="123"/>
      <c r="G81" s="124"/>
      <c r="H81" s="159"/>
      <c r="I81" s="159"/>
      <c r="J81" s="160" t="str">
        <f>IF(DATI!C81=0,"",G81+H81+0.3*I81)</f>
        <v/>
      </c>
      <c r="K81" s="30" t="str">
        <f t="shared" si="3"/>
        <v/>
      </c>
      <c r="L81" s="30" t="str">
        <f t="shared" si="4"/>
        <v/>
      </c>
      <c r="M81" s="42"/>
      <c r="N81" s="42"/>
      <c r="O81" s="42"/>
      <c r="P81" s="42"/>
      <c r="Q81" s="42"/>
      <c r="R81" s="42"/>
      <c r="S81" s="42"/>
      <c r="T81" s="42"/>
      <c r="U81" s="42"/>
      <c r="V81" s="5"/>
      <c r="W81" s="5"/>
      <c r="X81" s="5"/>
      <c r="Y81" s="5"/>
      <c r="Z81" s="5"/>
      <c r="AA81" s="5"/>
      <c r="AB81" s="5"/>
      <c r="AC81" s="5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x14ac:dyDescent="0.25">
      <c r="A82" s="17"/>
      <c r="B82" s="35" t="str">
        <f t="shared" si="2"/>
        <v/>
      </c>
      <c r="C82" s="123"/>
      <c r="D82" s="123"/>
      <c r="E82" s="123"/>
      <c r="F82" s="123"/>
      <c r="G82" s="124"/>
      <c r="H82" s="159"/>
      <c r="I82" s="159"/>
      <c r="J82" s="160" t="str">
        <f>IF(DATI!C82=0,"",G82+H82+0.3*I82)</f>
        <v/>
      </c>
      <c r="K82" s="30" t="str">
        <f t="shared" si="3"/>
        <v/>
      </c>
      <c r="L82" s="30" t="str">
        <f t="shared" si="4"/>
        <v/>
      </c>
      <c r="M82" s="42"/>
      <c r="N82" s="42"/>
      <c r="O82" s="42"/>
      <c r="P82" s="42"/>
      <c r="Q82" s="42"/>
      <c r="R82" s="42"/>
      <c r="S82" s="42"/>
      <c r="T82" s="42"/>
      <c r="U82" s="42"/>
      <c r="V82" s="5"/>
      <c r="W82" s="5"/>
      <c r="X82" s="5"/>
      <c r="Y82" s="5"/>
      <c r="Z82" s="5"/>
      <c r="AA82" s="5"/>
      <c r="AB82" s="5"/>
      <c r="AC82" s="5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x14ac:dyDescent="0.25">
      <c r="A83" s="17"/>
      <c r="B83" s="35" t="str">
        <f t="shared" si="2"/>
        <v/>
      </c>
      <c r="C83" s="123"/>
      <c r="D83" s="123"/>
      <c r="E83" s="123"/>
      <c r="F83" s="123"/>
      <c r="G83" s="124"/>
      <c r="H83" s="159"/>
      <c r="I83" s="159"/>
      <c r="J83" s="160" t="str">
        <f>IF(DATI!C83=0,"",G83+H83+0.3*I83)</f>
        <v/>
      </c>
      <c r="K83" s="30" t="str">
        <f t="shared" si="3"/>
        <v/>
      </c>
      <c r="L83" s="30" t="str">
        <f t="shared" si="4"/>
        <v/>
      </c>
      <c r="M83" s="42"/>
      <c r="N83" s="42"/>
      <c r="O83" s="42"/>
      <c r="P83" s="42"/>
      <c r="Q83" s="42"/>
      <c r="R83" s="42"/>
      <c r="S83" s="42"/>
      <c r="T83" s="42"/>
      <c r="U83" s="42"/>
      <c r="V83" s="5"/>
      <c r="W83" s="5"/>
      <c r="X83" s="5"/>
      <c r="Y83" s="5"/>
      <c r="Z83" s="5"/>
      <c r="AA83" s="5"/>
      <c r="AB83" s="5"/>
      <c r="AC83" s="5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x14ac:dyDescent="0.25">
      <c r="A84" s="17"/>
      <c r="B84" s="35" t="str">
        <f t="shared" si="2"/>
        <v/>
      </c>
      <c r="C84" s="123"/>
      <c r="D84" s="123"/>
      <c r="E84" s="123"/>
      <c r="F84" s="123"/>
      <c r="G84" s="124"/>
      <c r="H84" s="159"/>
      <c r="I84" s="159"/>
      <c r="J84" s="160" t="str">
        <f>IF(DATI!C84=0,"",G84+H84+0.3*I84)</f>
        <v/>
      </c>
      <c r="K84" s="30" t="str">
        <f t="shared" si="3"/>
        <v/>
      </c>
      <c r="L84" s="30" t="str">
        <f t="shared" si="4"/>
        <v/>
      </c>
      <c r="M84" s="42"/>
      <c r="N84" s="42"/>
      <c r="O84" s="42"/>
      <c r="P84" s="42"/>
      <c r="Q84" s="42"/>
      <c r="R84" s="42"/>
      <c r="S84" s="42"/>
      <c r="T84" s="42"/>
      <c r="U84" s="42"/>
      <c r="V84" s="5"/>
      <c r="W84" s="5"/>
      <c r="X84" s="5"/>
      <c r="Y84" s="5"/>
      <c r="Z84" s="5"/>
      <c r="AA84" s="5"/>
      <c r="AB84" s="5"/>
      <c r="AC84" s="5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x14ac:dyDescent="0.25">
      <c r="A85" s="17"/>
      <c r="B85" s="35" t="str">
        <f t="shared" si="2"/>
        <v/>
      </c>
      <c r="C85" s="123"/>
      <c r="D85" s="123"/>
      <c r="E85" s="123"/>
      <c r="F85" s="123"/>
      <c r="G85" s="124"/>
      <c r="H85" s="159"/>
      <c r="I85" s="159"/>
      <c r="J85" s="160" t="str">
        <f>IF(DATI!C85=0,"",G85+H85+0.3*I85)</f>
        <v/>
      </c>
      <c r="K85" s="30" t="str">
        <f t="shared" si="3"/>
        <v/>
      </c>
      <c r="L85" s="30" t="str">
        <f t="shared" si="4"/>
        <v/>
      </c>
      <c r="M85" s="42"/>
      <c r="N85" s="42"/>
      <c r="O85" s="42"/>
      <c r="P85" s="42"/>
      <c r="Q85" s="42"/>
      <c r="R85" s="42"/>
      <c r="S85" s="42"/>
      <c r="T85" s="42"/>
      <c r="U85" s="42"/>
      <c r="V85" s="5"/>
      <c r="W85" s="5"/>
      <c r="X85" s="5"/>
      <c r="Y85" s="5"/>
      <c r="Z85" s="5"/>
      <c r="AA85" s="5"/>
      <c r="AB85" s="5"/>
      <c r="AC85" s="5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x14ac:dyDescent="0.25">
      <c r="A86" s="17"/>
      <c r="B86" s="35" t="str">
        <f t="shared" si="2"/>
        <v/>
      </c>
      <c r="C86" s="123"/>
      <c r="D86" s="123"/>
      <c r="E86" s="123"/>
      <c r="F86" s="123"/>
      <c r="G86" s="124"/>
      <c r="H86" s="159"/>
      <c r="I86" s="159"/>
      <c r="J86" s="160" t="str">
        <f>IF(DATI!C86=0,"",G86+H86+0.3*I86)</f>
        <v/>
      </c>
      <c r="K86" s="30" t="str">
        <f t="shared" si="3"/>
        <v/>
      </c>
      <c r="L86" s="30" t="str">
        <f t="shared" si="4"/>
        <v/>
      </c>
      <c r="M86" s="42"/>
      <c r="N86" s="42"/>
      <c r="O86" s="42"/>
      <c r="P86" s="42"/>
      <c r="Q86" s="42"/>
      <c r="R86" s="42"/>
      <c r="S86" s="42"/>
      <c r="T86" s="42"/>
      <c r="U86" s="42"/>
      <c r="V86" s="5"/>
      <c r="W86" s="5"/>
      <c r="X86" s="5"/>
      <c r="Y86" s="5"/>
      <c r="Z86" s="5"/>
      <c r="AA86" s="5"/>
      <c r="AB86" s="5"/>
      <c r="AC86" s="5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x14ac:dyDescent="0.25">
      <c r="A87" s="17"/>
      <c r="B87" s="35" t="str">
        <f t="shared" si="2"/>
        <v/>
      </c>
      <c r="C87" s="123"/>
      <c r="D87" s="123"/>
      <c r="E87" s="123"/>
      <c r="F87" s="123"/>
      <c r="G87" s="124"/>
      <c r="H87" s="159"/>
      <c r="I87" s="159"/>
      <c r="J87" s="160" t="str">
        <f>IF(DATI!C87=0,"",G87+H87+0.3*I87)</f>
        <v/>
      </c>
      <c r="K87" s="30" t="str">
        <f t="shared" si="3"/>
        <v/>
      </c>
      <c r="L87" s="30" t="str">
        <f t="shared" si="4"/>
        <v/>
      </c>
      <c r="M87" s="42"/>
      <c r="N87" s="42"/>
      <c r="O87" s="42"/>
      <c r="P87" s="42"/>
      <c r="Q87" s="42"/>
      <c r="R87" s="42"/>
      <c r="S87" s="42"/>
      <c r="T87" s="42"/>
      <c r="U87" s="42"/>
      <c r="V87" s="5"/>
      <c r="W87" s="5"/>
      <c r="X87" s="5"/>
      <c r="Y87" s="5"/>
      <c r="Z87" s="5"/>
      <c r="AA87" s="5"/>
      <c r="AB87" s="5"/>
      <c r="AC87" s="5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x14ac:dyDescent="0.25">
      <c r="A88" s="17"/>
      <c r="B88" s="35" t="str">
        <f t="shared" si="2"/>
        <v/>
      </c>
      <c r="C88" s="123"/>
      <c r="D88" s="123"/>
      <c r="E88" s="123"/>
      <c r="F88" s="123"/>
      <c r="G88" s="124"/>
      <c r="H88" s="159"/>
      <c r="I88" s="159"/>
      <c r="J88" s="160" t="str">
        <f>IF(DATI!C88=0,"",G88+H88+0.3*I88)</f>
        <v/>
      </c>
      <c r="K88" s="30" t="str">
        <f t="shared" si="3"/>
        <v/>
      </c>
      <c r="L88" s="30" t="str">
        <f t="shared" si="4"/>
        <v/>
      </c>
      <c r="M88" s="42"/>
      <c r="N88" s="42"/>
      <c r="O88" s="42"/>
      <c r="P88" s="42"/>
      <c r="Q88" s="42"/>
      <c r="R88" s="42"/>
      <c r="S88" s="42"/>
      <c r="T88" s="42"/>
      <c r="U88" s="42"/>
      <c r="V88" s="5"/>
      <c r="W88" s="5"/>
      <c r="X88" s="5"/>
      <c r="Y88" s="5"/>
      <c r="Z88" s="5"/>
      <c r="AA88" s="5"/>
      <c r="AB88" s="5"/>
      <c r="AC88" s="5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x14ac:dyDescent="0.25">
      <c r="A89" s="17"/>
      <c r="B89" s="35" t="str">
        <f t="shared" si="2"/>
        <v/>
      </c>
      <c r="C89" s="123"/>
      <c r="D89" s="123"/>
      <c r="E89" s="123"/>
      <c r="F89" s="123"/>
      <c r="G89" s="124"/>
      <c r="H89" s="159"/>
      <c r="I89" s="159"/>
      <c r="J89" s="180" t="str">
        <f>IF(DATI!C89=0,"",G89+H89+0.3*I89)</f>
        <v/>
      </c>
      <c r="K89" s="30" t="str">
        <f t="shared" si="3"/>
        <v/>
      </c>
      <c r="L89" s="30" t="str">
        <f t="shared" si="4"/>
        <v/>
      </c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2"/>
      <c r="AV89" s="2"/>
    </row>
    <row r="90" spans="1:48" x14ac:dyDescent="0.25">
      <c r="A90" s="17"/>
      <c r="B90" s="35" t="str">
        <f t="shared" si="2"/>
        <v/>
      </c>
      <c r="C90" s="123"/>
      <c r="D90" s="123"/>
      <c r="E90" s="123"/>
      <c r="F90" s="123"/>
      <c r="G90" s="124"/>
      <c r="H90" s="159"/>
      <c r="I90" s="159"/>
      <c r="J90" s="180" t="str">
        <f>IF(DATI!C90=0,"",G90+H90+0.3*I90)</f>
        <v/>
      </c>
      <c r="K90" s="30" t="str">
        <f t="shared" si="3"/>
        <v/>
      </c>
      <c r="L90" s="30" t="str">
        <f t="shared" si="4"/>
        <v/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2"/>
      <c r="AV90" s="2"/>
    </row>
    <row r="91" spans="1:48" x14ac:dyDescent="0.25">
      <c r="A91" s="17"/>
      <c r="B91" s="35" t="str">
        <f t="shared" si="2"/>
        <v/>
      </c>
      <c r="C91" s="123"/>
      <c r="D91" s="123"/>
      <c r="E91" s="123"/>
      <c r="F91" s="123"/>
      <c r="G91" s="124"/>
      <c r="H91" s="159"/>
      <c r="I91" s="159"/>
      <c r="J91" s="180" t="str">
        <f>IF(DATI!C91=0,"",G91+H91+0.3*I91)</f>
        <v/>
      </c>
      <c r="K91" s="30" t="str">
        <f t="shared" si="3"/>
        <v/>
      </c>
      <c r="L91" s="30" t="str">
        <f t="shared" si="4"/>
        <v/>
      </c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2"/>
      <c r="AV91" s="2"/>
    </row>
    <row r="92" spans="1:48" x14ac:dyDescent="0.25">
      <c r="A92" s="17"/>
      <c r="B92" s="35" t="str">
        <f t="shared" si="2"/>
        <v/>
      </c>
      <c r="C92" s="123"/>
      <c r="D92" s="123"/>
      <c r="E92" s="123"/>
      <c r="F92" s="123"/>
      <c r="G92" s="124"/>
      <c r="H92" s="159"/>
      <c r="I92" s="159"/>
      <c r="J92" s="180" t="str">
        <f>IF(DATI!C92=0,"",G92+H92+0.3*I92)</f>
        <v/>
      </c>
      <c r="K92" s="30" t="str">
        <f t="shared" si="3"/>
        <v/>
      </c>
      <c r="L92" s="30" t="str">
        <f t="shared" si="4"/>
        <v/>
      </c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2"/>
      <c r="AV92" s="2"/>
    </row>
    <row r="93" spans="1:48" x14ac:dyDescent="0.25">
      <c r="A93" s="17"/>
      <c r="B93" s="35" t="str">
        <f t="shared" si="2"/>
        <v/>
      </c>
      <c r="C93" s="123"/>
      <c r="D93" s="123"/>
      <c r="E93" s="123"/>
      <c r="F93" s="123"/>
      <c r="G93" s="124"/>
      <c r="H93" s="159"/>
      <c r="I93" s="159"/>
      <c r="J93" s="180" t="str">
        <f>IF(DATI!C93=0,"",G93+H93+0.3*I93)</f>
        <v/>
      </c>
      <c r="K93" s="30" t="str">
        <f t="shared" si="3"/>
        <v/>
      </c>
      <c r="L93" s="30" t="str">
        <f t="shared" si="4"/>
        <v/>
      </c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2"/>
      <c r="AV93" s="2"/>
    </row>
    <row r="94" spans="1:48" x14ac:dyDescent="0.25">
      <c r="A94" s="17"/>
      <c r="B94" s="35" t="str">
        <f t="shared" si="2"/>
        <v/>
      </c>
      <c r="C94" s="123"/>
      <c r="D94" s="123"/>
      <c r="E94" s="123"/>
      <c r="F94" s="123"/>
      <c r="G94" s="124"/>
      <c r="H94" s="159"/>
      <c r="I94" s="159"/>
      <c r="J94" s="180" t="str">
        <f>IF(DATI!C94=0,"",G94+H94+0.3*I94)</f>
        <v/>
      </c>
      <c r="K94" s="30" t="str">
        <f t="shared" si="3"/>
        <v/>
      </c>
      <c r="L94" s="30" t="str">
        <f t="shared" si="4"/>
        <v/>
      </c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2"/>
      <c r="AV94" s="2"/>
    </row>
    <row r="95" spans="1:48" x14ac:dyDescent="0.25">
      <c r="A95" s="17"/>
      <c r="B95" s="35" t="str">
        <f t="shared" si="2"/>
        <v/>
      </c>
      <c r="C95" s="123"/>
      <c r="D95" s="123"/>
      <c r="E95" s="123"/>
      <c r="F95" s="123"/>
      <c r="G95" s="124"/>
      <c r="H95" s="159"/>
      <c r="I95" s="159"/>
      <c r="J95" s="180" t="str">
        <f>IF(DATI!C95=0,"",G95+H95+0.3*I95)</f>
        <v/>
      </c>
      <c r="K95" s="30" t="str">
        <f t="shared" si="3"/>
        <v/>
      </c>
      <c r="L95" s="30" t="str">
        <f t="shared" si="4"/>
        <v/>
      </c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2"/>
      <c r="AV95" s="2"/>
    </row>
    <row r="96" spans="1:48" x14ac:dyDescent="0.25">
      <c r="A96" s="17"/>
      <c r="B96" s="35" t="str">
        <f t="shared" si="2"/>
        <v/>
      </c>
      <c r="C96" s="123"/>
      <c r="D96" s="123"/>
      <c r="E96" s="123"/>
      <c r="F96" s="123"/>
      <c r="G96" s="124"/>
      <c r="H96" s="159"/>
      <c r="I96" s="159"/>
      <c r="J96" s="180" t="str">
        <f>IF(DATI!C96=0,"",G96+H96+0.3*I96)</f>
        <v/>
      </c>
      <c r="K96" s="30" t="str">
        <f t="shared" si="3"/>
        <v/>
      </c>
      <c r="L96" s="30" t="str">
        <f t="shared" si="4"/>
        <v/>
      </c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2"/>
      <c r="AV96" s="2"/>
    </row>
    <row r="97" spans="1:48" x14ac:dyDescent="0.25">
      <c r="A97" s="17"/>
      <c r="B97" s="35" t="str">
        <f t="shared" si="2"/>
        <v/>
      </c>
      <c r="C97" s="123"/>
      <c r="D97" s="123"/>
      <c r="E97" s="123"/>
      <c r="F97" s="123"/>
      <c r="G97" s="124"/>
      <c r="H97" s="159"/>
      <c r="I97" s="159"/>
      <c r="J97" s="180" t="str">
        <f>IF(DATI!C97=0,"",G97+H97+0.3*I97)</f>
        <v/>
      </c>
      <c r="K97" s="30" t="str">
        <f t="shared" si="3"/>
        <v/>
      </c>
      <c r="L97" s="30" t="str">
        <f t="shared" si="4"/>
        <v/>
      </c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2"/>
      <c r="AV97" s="2"/>
    </row>
    <row r="98" spans="1:48" x14ac:dyDescent="0.25">
      <c r="A98" s="17"/>
      <c r="B98" s="35" t="str">
        <f t="shared" si="2"/>
        <v/>
      </c>
      <c r="C98" s="123"/>
      <c r="D98" s="123"/>
      <c r="E98" s="123"/>
      <c r="F98" s="123"/>
      <c r="G98" s="124"/>
      <c r="H98" s="159"/>
      <c r="I98" s="159"/>
      <c r="J98" s="180" t="str">
        <f>IF(DATI!C98=0,"",G98+H98+0.3*I98)</f>
        <v/>
      </c>
      <c r="K98" s="30" t="str">
        <f t="shared" si="3"/>
        <v/>
      </c>
      <c r="L98" s="30" t="str">
        <f t="shared" si="4"/>
        <v/>
      </c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2"/>
      <c r="AV98" s="2"/>
    </row>
    <row r="99" spans="1:48" x14ac:dyDescent="0.25">
      <c r="A99" s="17"/>
      <c r="B99" s="35" t="str">
        <f t="shared" si="2"/>
        <v/>
      </c>
      <c r="C99" s="123"/>
      <c r="D99" s="123"/>
      <c r="E99" s="123"/>
      <c r="F99" s="123"/>
      <c r="G99" s="124"/>
      <c r="H99" s="159"/>
      <c r="I99" s="159"/>
      <c r="J99" s="180" t="str">
        <f>IF(DATI!C99=0,"",G99+H99+0.3*I99)</f>
        <v/>
      </c>
      <c r="K99" s="30" t="str">
        <f t="shared" si="3"/>
        <v/>
      </c>
      <c r="L99" s="30" t="str">
        <f t="shared" si="4"/>
        <v/>
      </c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2"/>
      <c r="AV99" s="2"/>
    </row>
    <row r="100" spans="1:48" x14ac:dyDescent="0.25">
      <c r="A100" s="17"/>
      <c r="B100" s="35" t="str">
        <f t="shared" si="2"/>
        <v/>
      </c>
      <c r="C100" s="123"/>
      <c r="D100" s="123"/>
      <c r="E100" s="123"/>
      <c r="F100" s="123"/>
      <c r="G100" s="124"/>
      <c r="H100" s="159"/>
      <c r="I100" s="159"/>
      <c r="J100" s="180" t="str">
        <f>IF(DATI!C100=0,"",G100+H100+0.3*I100)</f>
        <v/>
      </c>
      <c r="K100" s="30" t="str">
        <f t="shared" si="3"/>
        <v/>
      </c>
      <c r="L100" s="30" t="str">
        <f t="shared" si="4"/>
        <v/>
      </c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2"/>
      <c r="AV100" s="2"/>
    </row>
    <row r="101" spans="1:48" x14ac:dyDescent="0.25">
      <c r="A101" s="17"/>
      <c r="B101" s="35" t="str">
        <f t="shared" si="2"/>
        <v/>
      </c>
      <c r="C101" s="123"/>
      <c r="D101" s="123"/>
      <c r="E101" s="123"/>
      <c r="F101" s="123"/>
      <c r="G101" s="124"/>
      <c r="H101" s="159"/>
      <c r="I101" s="159"/>
      <c r="J101" s="180" t="str">
        <f>IF(DATI!C101=0,"",G101+H101+0.3*I101)</f>
        <v/>
      </c>
      <c r="K101" s="30" t="str">
        <f t="shared" si="3"/>
        <v/>
      </c>
      <c r="L101" s="30" t="str">
        <f t="shared" si="4"/>
        <v/>
      </c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2"/>
      <c r="AV101" s="2"/>
    </row>
    <row r="102" spans="1:48" x14ac:dyDescent="0.25">
      <c r="A102" s="17"/>
      <c r="B102" s="35" t="str">
        <f t="shared" si="2"/>
        <v/>
      </c>
      <c r="C102" s="123"/>
      <c r="D102" s="123"/>
      <c r="E102" s="123"/>
      <c r="F102" s="123"/>
      <c r="G102" s="124"/>
      <c r="H102" s="159"/>
      <c r="I102" s="159"/>
      <c r="J102" s="180" t="str">
        <f>IF(DATI!C102=0,"",G102+H102+0.3*I102)</f>
        <v/>
      </c>
      <c r="K102" s="30" t="str">
        <f t="shared" si="3"/>
        <v/>
      </c>
      <c r="L102" s="30" t="str">
        <f t="shared" si="4"/>
        <v/>
      </c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2"/>
      <c r="AV102" s="2"/>
    </row>
    <row r="103" spans="1:48" x14ac:dyDescent="0.25">
      <c r="A103" s="17"/>
      <c r="B103" s="35" t="str">
        <f t="shared" si="2"/>
        <v/>
      </c>
      <c r="C103" s="123"/>
      <c r="D103" s="123"/>
      <c r="E103" s="123"/>
      <c r="F103" s="123"/>
      <c r="G103" s="124"/>
      <c r="H103" s="159"/>
      <c r="I103" s="159"/>
      <c r="J103" s="180" t="str">
        <f>IF(DATI!C103=0,"",G103+H103+0.3*I103)</f>
        <v/>
      </c>
      <c r="K103" s="30" t="str">
        <f t="shared" si="3"/>
        <v/>
      </c>
      <c r="L103" s="30" t="str">
        <f t="shared" si="4"/>
        <v/>
      </c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2"/>
      <c r="AV103" s="2"/>
    </row>
    <row r="104" spans="1:48" x14ac:dyDescent="0.25">
      <c r="A104" s="17"/>
      <c r="B104" s="35" t="str">
        <f t="shared" si="2"/>
        <v/>
      </c>
      <c r="C104" s="123"/>
      <c r="D104" s="123"/>
      <c r="E104" s="123"/>
      <c r="F104" s="123"/>
      <c r="G104" s="124"/>
      <c r="H104" s="159"/>
      <c r="I104" s="159"/>
      <c r="J104" s="180" t="str">
        <f>IF(DATI!C104=0,"",G104+H104+0.3*I104)</f>
        <v/>
      </c>
      <c r="K104" s="30" t="str">
        <f t="shared" si="3"/>
        <v/>
      </c>
      <c r="L104" s="30" t="str">
        <f t="shared" si="4"/>
        <v/>
      </c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2"/>
      <c r="AV104" s="2"/>
    </row>
    <row r="105" spans="1:48" x14ac:dyDescent="0.25">
      <c r="A105" s="17"/>
      <c r="B105" s="35" t="str">
        <f t="shared" ref="B105:B118" si="5">IF(C105=0,"",B104+1)</f>
        <v/>
      </c>
      <c r="C105" s="123"/>
      <c r="D105" s="123"/>
      <c r="E105" s="123"/>
      <c r="F105" s="123"/>
      <c r="G105" s="124"/>
      <c r="H105" s="159"/>
      <c r="I105" s="159"/>
      <c r="J105" s="180" t="str">
        <f>IF(DATI!C105=0,"",G105+H105+0.3*I105)</f>
        <v/>
      </c>
      <c r="K105" s="30" t="str">
        <f t="shared" si="3"/>
        <v/>
      </c>
      <c r="L105" s="30" t="str">
        <f t="shared" si="4"/>
        <v/>
      </c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2"/>
      <c r="AV105" s="2"/>
    </row>
    <row r="106" spans="1:48" x14ac:dyDescent="0.25">
      <c r="A106" s="17"/>
      <c r="B106" s="35" t="str">
        <f t="shared" si="5"/>
        <v/>
      </c>
      <c r="C106" s="123"/>
      <c r="D106" s="123"/>
      <c r="E106" s="123"/>
      <c r="F106" s="123"/>
      <c r="G106" s="124"/>
      <c r="H106" s="159"/>
      <c r="I106" s="159"/>
      <c r="J106" s="180" t="str">
        <f>IF(DATI!C106=0,"",G106+H106+0.3*I106)</f>
        <v/>
      </c>
      <c r="K106" s="30" t="str">
        <f t="shared" si="3"/>
        <v/>
      </c>
      <c r="L106" s="30" t="str">
        <f t="shared" si="4"/>
        <v/>
      </c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2"/>
      <c r="AV106" s="2"/>
    </row>
    <row r="107" spans="1:48" x14ac:dyDescent="0.25">
      <c r="A107" s="17"/>
      <c r="B107" s="35" t="str">
        <f t="shared" si="5"/>
        <v/>
      </c>
      <c r="C107" s="123"/>
      <c r="D107" s="123"/>
      <c r="E107" s="123"/>
      <c r="F107" s="123"/>
      <c r="G107" s="124"/>
      <c r="H107" s="159"/>
      <c r="I107" s="159"/>
      <c r="J107" s="180" t="str">
        <f>IF(DATI!C107=0,"",G107+H107+0.3*I107)</f>
        <v/>
      </c>
      <c r="K107" s="30" t="str">
        <f t="shared" si="3"/>
        <v/>
      </c>
      <c r="L107" s="30" t="str">
        <f t="shared" si="4"/>
        <v/>
      </c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2"/>
      <c r="AV107" s="2"/>
    </row>
    <row r="108" spans="1:48" x14ac:dyDescent="0.25">
      <c r="A108" s="17"/>
      <c r="B108" s="35" t="str">
        <f t="shared" si="5"/>
        <v/>
      </c>
      <c r="C108" s="123"/>
      <c r="D108" s="123"/>
      <c r="E108" s="123"/>
      <c r="F108" s="123"/>
      <c r="G108" s="124"/>
      <c r="H108" s="159"/>
      <c r="I108" s="159"/>
      <c r="J108" s="180" t="str">
        <f>IF(DATI!C108=0,"",G108+H108+0.3*I108)</f>
        <v/>
      </c>
      <c r="K108" s="30" t="str">
        <f t="shared" si="3"/>
        <v/>
      </c>
      <c r="L108" s="30" t="str">
        <f t="shared" si="4"/>
        <v/>
      </c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2"/>
      <c r="AV108" s="2"/>
    </row>
    <row r="109" spans="1:48" x14ac:dyDescent="0.25">
      <c r="A109" s="17"/>
      <c r="B109" s="35" t="str">
        <f t="shared" si="5"/>
        <v/>
      </c>
      <c r="C109" s="123"/>
      <c r="D109" s="123"/>
      <c r="E109" s="123"/>
      <c r="F109" s="123"/>
      <c r="G109" s="124"/>
      <c r="H109" s="159"/>
      <c r="I109" s="159"/>
      <c r="J109" s="180" t="str">
        <f>IF(DATI!C109=0,"",G109+H109+0.3*I109)</f>
        <v/>
      </c>
      <c r="K109" s="30" t="str">
        <f t="shared" si="3"/>
        <v/>
      </c>
      <c r="L109" s="30" t="str">
        <f t="shared" si="4"/>
        <v/>
      </c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2"/>
      <c r="AV109" s="2"/>
    </row>
    <row r="110" spans="1:48" x14ac:dyDescent="0.25">
      <c r="A110" s="17"/>
      <c r="B110" s="35" t="str">
        <f t="shared" si="5"/>
        <v/>
      </c>
      <c r="C110" s="123"/>
      <c r="D110" s="123"/>
      <c r="E110" s="123"/>
      <c r="F110" s="123"/>
      <c r="G110" s="124"/>
      <c r="H110" s="159"/>
      <c r="I110" s="159"/>
      <c r="J110" s="180" t="str">
        <f>IF(DATI!C110=0,"",G110+H110+0.3*I110)</f>
        <v/>
      </c>
      <c r="K110" s="30" t="str">
        <f t="shared" si="3"/>
        <v/>
      </c>
      <c r="L110" s="30" t="str">
        <f t="shared" si="4"/>
        <v/>
      </c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2"/>
      <c r="AV110" s="2"/>
    </row>
    <row r="111" spans="1:48" x14ac:dyDescent="0.25">
      <c r="A111" s="17"/>
      <c r="B111" s="35" t="str">
        <f t="shared" si="5"/>
        <v/>
      </c>
      <c r="C111" s="123"/>
      <c r="D111" s="123"/>
      <c r="E111" s="123"/>
      <c r="F111" s="123"/>
      <c r="G111" s="124"/>
      <c r="H111" s="159"/>
      <c r="I111" s="159"/>
      <c r="J111" s="180" t="str">
        <f>IF(DATI!C111=0,"",G111+H111+0.3*I111)</f>
        <v/>
      </c>
      <c r="K111" s="30" t="str">
        <f t="shared" si="3"/>
        <v/>
      </c>
      <c r="L111" s="30" t="str">
        <f t="shared" si="4"/>
        <v/>
      </c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2"/>
      <c r="AV111" s="2"/>
    </row>
    <row r="112" spans="1:48" x14ac:dyDescent="0.25">
      <c r="A112" s="17"/>
      <c r="B112" s="35" t="str">
        <f t="shared" si="5"/>
        <v/>
      </c>
      <c r="C112" s="180"/>
      <c r="D112" s="180"/>
      <c r="E112" s="180"/>
      <c r="F112" s="180"/>
      <c r="G112" s="181"/>
      <c r="H112" s="120"/>
      <c r="I112" s="120"/>
      <c r="J112" s="180" t="str">
        <f>IF(DATI!C112=0,"",G112+H112+0.3*I112)</f>
        <v/>
      </c>
      <c r="K112" s="30" t="str">
        <f t="shared" si="3"/>
        <v/>
      </c>
      <c r="L112" s="30" t="str">
        <f t="shared" si="4"/>
        <v/>
      </c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2"/>
      <c r="AV112" s="2"/>
    </row>
    <row r="113" spans="1:48" x14ac:dyDescent="0.25">
      <c r="A113" s="17"/>
      <c r="B113" s="35" t="str">
        <f t="shared" si="5"/>
        <v/>
      </c>
      <c r="C113" s="180"/>
      <c r="D113" s="180"/>
      <c r="E113" s="180"/>
      <c r="F113" s="180"/>
      <c r="G113" s="181"/>
      <c r="H113" s="120"/>
      <c r="I113" s="120"/>
      <c r="J113" s="180" t="str">
        <f>IF(DATI!C113=0,"",G113+H113+0.3*I113)</f>
        <v/>
      </c>
      <c r="K113" s="30" t="str">
        <f t="shared" si="3"/>
        <v/>
      </c>
      <c r="L113" s="30" t="str">
        <f t="shared" si="4"/>
        <v/>
      </c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2"/>
      <c r="AV113" s="2"/>
    </row>
    <row r="114" spans="1:48" x14ac:dyDescent="0.25">
      <c r="A114" s="17"/>
      <c r="B114" s="35" t="str">
        <f t="shared" si="5"/>
        <v/>
      </c>
      <c r="C114" s="180"/>
      <c r="D114" s="180"/>
      <c r="E114" s="180"/>
      <c r="F114" s="180"/>
      <c r="G114" s="181"/>
      <c r="H114" s="120"/>
      <c r="I114" s="120"/>
      <c r="J114" s="180" t="str">
        <f>IF(DATI!C114=0,"",G114+H114+0.3*I114)</f>
        <v/>
      </c>
      <c r="K114" s="30" t="str">
        <f t="shared" si="3"/>
        <v/>
      </c>
      <c r="L114" s="30" t="str">
        <f t="shared" si="4"/>
        <v/>
      </c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2"/>
      <c r="AV114" s="2"/>
    </row>
    <row r="115" spans="1:48" x14ac:dyDescent="0.25">
      <c r="A115" s="17"/>
      <c r="B115" s="35" t="str">
        <f t="shared" si="5"/>
        <v/>
      </c>
      <c r="C115" s="180"/>
      <c r="D115" s="180"/>
      <c r="E115" s="180"/>
      <c r="F115" s="180"/>
      <c r="G115" s="181"/>
      <c r="H115" s="120"/>
      <c r="I115" s="120"/>
      <c r="J115" s="180" t="str">
        <f>IF(DATI!C115=0,"",G115+H115+0.3*I115)</f>
        <v/>
      </c>
      <c r="K115" s="30" t="str">
        <f t="shared" si="3"/>
        <v/>
      </c>
      <c r="L115" s="30" t="str">
        <f t="shared" si="4"/>
        <v/>
      </c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2"/>
      <c r="AV115" s="2"/>
    </row>
    <row r="116" spans="1:48" x14ac:dyDescent="0.25">
      <c r="A116" s="17"/>
      <c r="B116" s="35" t="str">
        <f t="shared" si="5"/>
        <v/>
      </c>
      <c r="C116" s="180"/>
      <c r="D116" s="180"/>
      <c r="E116" s="180"/>
      <c r="F116" s="180"/>
      <c r="G116" s="181"/>
      <c r="H116" s="120"/>
      <c r="I116" s="120"/>
      <c r="J116" s="180" t="str">
        <f>IF(DATI!C116=0,"",G116+H116+0.3*I116)</f>
        <v/>
      </c>
      <c r="K116" s="30" t="str">
        <f t="shared" si="3"/>
        <v/>
      </c>
      <c r="L116" s="30" t="str">
        <f t="shared" si="4"/>
        <v/>
      </c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2"/>
      <c r="AV116" s="2"/>
    </row>
    <row r="117" spans="1:48" x14ac:dyDescent="0.25">
      <c r="A117" s="17"/>
      <c r="B117" s="35" t="str">
        <f t="shared" si="5"/>
        <v/>
      </c>
      <c r="C117" s="180"/>
      <c r="D117" s="180"/>
      <c r="E117" s="180"/>
      <c r="F117" s="180"/>
      <c r="G117" s="181"/>
      <c r="H117" s="120"/>
      <c r="I117" s="120"/>
      <c r="J117" s="180" t="str">
        <f>IF(DATI!C117=0,"",G117+H117+0.3*I117)</f>
        <v/>
      </c>
      <c r="K117" s="30" t="str">
        <f t="shared" ref="K117:K118" si="6">IF(C117&gt;D117*4,"SETTO X","")</f>
        <v/>
      </c>
      <c r="L117" s="30" t="str">
        <f t="shared" si="4"/>
        <v/>
      </c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2"/>
      <c r="AV117" s="2"/>
    </row>
    <row r="118" spans="1:48" x14ac:dyDescent="0.25">
      <c r="A118" s="17"/>
      <c r="B118" s="35" t="str">
        <f t="shared" si="5"/>
        <v/>
      </c>
      <c r="C118" s="180"/>
      <c r="D118" s="180"/>
      <c r="E118" s="180"/>
      <c r="F118" s="180"/>
      <c r="G118" s="181"/>
      <c r="H118" s="120"/>
      <c r="I118" s="120"/>
      <c r="J118" s="180" t="str">
        <f>IF(DATI!C118=0,"",G118+H118+0.3*I118)</f>
        <v/>
      </c>
      <c r="K118" s="30" t="str">
        <f t="shared" si="6"/>
        <v/>
      </c>
      <c r="L118" s="30" t="str">
        <f t="shared" si="4"/>
        <v/>
      </c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2"/>
      <c r="AV118" s="2"/>
    </row>
    <row r="119" spans="1:48" x14ac:dyDescent="0.25">
      <c r="A119" s="17"/>
      <c r="B119" s="17"/>
      <c r="C119" s="34"/>
      <c r="D119" s="34"/>
      <c r="E119" s="17"/>
      <c r="F119" s="34"/>
      <c r="G119" s="34"/>
      <c r="H119" s="34"/>
      <c r="I119" s="34"/>
      <c r="J119" s="42"/>
      <c r="K119" s="42"/>
      <c r="L119" s="30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2"/>
      <c r="AV119" s="2"/>
    </row>
    <row r="120" spans="1:48" x14ac:dyDescent="0.25">
      <c r="A120" s="17"/>
      <c r="B120" s="17"/>
      <c r="C120" s="34"/>
      <c r="D120" s="34"/>
      <c r="E120" s="34"/>
      <c r="F120" s="34"/>
      <c r="G120" s="34"/>
      <c r="H120" s="34"/>
      <c r="I120" s="34"/>
      <c r="J120" s="34"/>
      <c r="K120" s="34"/>
      <c r="L120" s="126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2"/>
      <c r="AV120" s="2"/>
    </row>
    <row r="121" spans="1:48" x14ac:dyDescent="0.25">
      <c r="A121" s="17"/>
      <c r="B121" s="17"/>
      <c r="C121" s="34"/>
      <c r="D121" s="34"/>
      <c r="E121" s="34"/>
      <c r="F121" s="34"/>
      <c r="G121" s="34"/>
      <c r="H121" s="34"/>
      <c r="I121" s="34"/>
      <c r="J121" s="34"/>
      <c r="K121" s="34"/>
      <c r="L121" s="126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2"/>
      <c r="AV121" s="2"/>
    </row>
    <row r="122" spans="1:48" x14ac:dyDescent="0.25">
      <c r="A122" s="17"/>
      <c r="B122" s="17"/>
      <c r="C122" s="34"/>
      <c r="D122" s="34"/>
      <c r="E122" s="34"/>
      <c r="F122" s="34"/>
      <c r="G122" s="34"/>
      <c r="H122" s="34"/>
      <c r="I122" s="34"/>
      <c r="J122" s="34"/>
      <c r="K122" s="34"/>
      <c r="L122" s="126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2"/>
      <c r="AV122" s="2"/>
    </row>
    <row r="123" spans="1:48" x14ac:dyDescent="0.25">
      <c r="A123" s="17"/>
      <c r="B123" s="17"/>
      <c r="C123" s="34"/>
      <c r="D123" s="34"/>
      <c r="E123" s="34"/>
      <c r="F123" s="34"/>
      <c r="G123" s="34"/>
      <c r="H123" s="17"/>
      <c r="I123" s="17"/>
      <c r="J123" s="34"/>
      <c r="K123" s="34"/>
      <c r="L123" s="126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2"/>
      <c r="AV123" s="2"/>
    </row>
    <row r="124" spans="1:48" x14ac:dyDescent="0.25">
      <c r="A124" s="17"/>
      <c r="B124" s="17"/>
      <c r="C124" s="34"/>
      <c r="D124" s="34"/>
      <c r="E124" s="34"/>
      <c r="F124" s="34"/>
      <c r="G124" s="34"/>
      <c r="H124" s="17"/>
      <c r="I124" s="17"/>
      <c r="J124" s="34"/>
      <c r="K124" s="34"/>
      <c r="L124" s="126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2"/>
      <c r="AV124" s="2"/>
    </row>
    <row r="125" spans="1:48" x14ac:dyDescent="0.25">
      <c r="A125" s="17"/>
      <c r="B125" s="17"/>
      <c r="C125" s="34"/>
      <c r="D125" s="34"/>
      <c r="E125" s="34"/>
      <c r="F125" s="34"/>
      <c r="G125" s="34"/>
      <c r="H125" s="17"/>
      <c r="I125" s="17"/>
      <c r="J125" s="34"/>
      <c r="K125" s="34"/>
      <c r="L125" s="126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2"/>
      <c r="AV125" s="2"/>
    </row>
    <row r="126" spans="1:48" x14ac:dyDescent="0.25">
      <c r="A126" s="17"/>
      <c r="B126" s="17"/>
      <c r="C126" s="34"/>
      <c r="D126" s="34"/>
      <c r="E126" s="34"/>
      <c r="F126" s="34"/>
      <c r="G126" s="34"/>
      <c r="H126" s="17"/>
      <c r="I126" s="17"/>
      <c r="J126" s="34"/>
      <c r="K126" s="34"/>
      <c r="L126" s="126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2"/>
      <c r="AV126" s="2"/>
    </row>
    <row r="127" spans="1:48" x14ac:dyDescent="0.25">
      <c r="A127" s="17"/>
      <c r="B127" s="17"/>
      <c r="C127" s="34"/>
      <c r="D127" s="34"/>
      <c r="E127" s="34"/>
      <c r="F127" s="34"/>
      <c r="G127" s="34"/>
      <c r="H127" s="17"/>
      <c r="I127" s="17"/>
      <c r="J127" s="34"/>
      <c r="K127" s="34"/>
      <c r="L127" s="126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2"/>
      <c r="AV127" s="2"/>
    </row>
    <row r="128" spans="1:48" x14ac:dyDescent="0.25">
      <c r="A128" s="17"/>
      <c r="B128" s="17"/>
      <c r="C128" s="34"/>
      <c r="D128" s="34"/>
      <c r="E128" s="34"/>
      <c r="F128" s="34"/>
      <c r="G128" s="34"/>
      <c r="H128" s="17"/>
      <c r="I128" s="17"/>
      <c r="J128" s="34"/>
      <c r="K128" s="34"/>
      <c r="L128" s="126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2"/>
      <c r="AV128" s="2"/>
    </row>
    <row r="129" spans="1:48" x14ac:dyDescent="0.25">
      <c r="A129" s="17"/>
      <c r="B129" s="17"/>
      <c r="C129" s="34"/>
      <c r="D129" s="34"/>
      <c r="E129" s="34"/>
      <c r="F129" s="34"/>
      <c r="G129" s="34"/>
      <c r="H129" s="17"/>
      <c r="I129" s="17"/>
      <c r="J129" s="34"/>
      <c r="K129" s="34"/>
      <c r="L129" s="126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2"/>
      <c r="AV129" s="2"/>
    </row>
    <row r="130" spans="1:48" x14ac:dyDescent="0.25">
      <c r="A130" s="17"/>
      <c r="B130" s="17"/>
      <c r="C130" s="34"/>
      <c r="D130" s="34"/>
      <c r="E130" s="34"/>
      <c r="F130" s="34"/>
      <c r="G130" s="34"/>
      <c r="H130" s="17"/>
      <c r="I130" s="17"/>
      <c r="J130" s="34"/>
      <c r="K130" s="34"/>
      <c r="L130" s="126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"/>
      <c r="AV130" s="2"/>
    </row>
    <row r="131" spans="1:48" x14ac:dyDescent="0.25">
      <c r="A131" s="17"/>
      <c r="B131" s="17"/>
      <c r="C131" s="34"/>
      <c r="D131" s="34"/>
      <c r="E131" s="34"/>
      <c r="F131" s="34"/>
      <c r="G131" s="34"/>
      <c r="H131" s="17"/>
      <c r="I131" s="17"/>
      <c r="J131" s="34"/>
      <c r="K131" s="34"/>
      <c r="L131" s="126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"/>
      <c r="AV131" s="2"/>
    </row>
    <row r="132" spans="1:48" x14ac:dyDescent="0.25">
      <c r="A132" s="17"/>
      <c r="B132" s="17"/>
      <c r="C132" s="34"/>
      <c r="D132" s="34"/>
      <c r="E132" s="34"/>
      <c r="F132" s="34"/>
      <c r="G132" s="34"/>
      <c r="H132" s="17"/>
      <c r="I132" s="17"/>
      <c r="J132" s="34"/>
      <c r="K132" s="34"/>
      <c r="L132" s="126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2"/>
      <c r="AV132" s="2"/>
    </row>
    <row r="133" spans="1:48" x14ac:dyDescent="0.25">
      <c r="A133" s="17"/>
      <c r="B133" s="17"/>
      <c r="C133" s="34"/>
      <c r="D133" s="34"/>
      <c r="E133" s="34"/>
      <c r="F133" s="34"/>
      <c r="G133" s="34"/>
      <c r="H133" s="17"/>
      <c r="I133" s="17"/>
      <c r="J133" s="34"/>
      <c r="K133" s="34"/>
      <c r="L133" s="126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2"/>
      <c r="AV133" s="2"/>
    </row>
    <row r="134" spans="1:48" x14ac:dyDescent="0.25">
      <c r="A134" s="17"/>
      <c r="B134" s="17"/>
      <c r="C134" s="34"/>
      <c r="D134" s="34"/>
      <c r="E134" s="34"/>
      <c r="F134" s="34"/>
      <c r="G134" s="34"/>
      <c r="H134" s="17"/>
      <c r="I134" s="17"/>
      <c r="J134" s="34"/>
      <c r="K134" s="34"/>
      <c r="L134" s="126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2"/>
      <c r="AV134" s="2"/>
    </row>
    <row r="135" spans="1:48" x14ac:dyDescent="0.25">
      <c r="A135" s="17"/>
      <c r="B135" s="17"/>
      <c r="C135" s="34"/>
      <c r="D135" s="34"/>
      <c r="E135" s="34"/>
      <c r="F135" s="34"/>
      <c r="G135" s="34"/>
      <c r="H135" s="17"/>
      <c r="I135" s="17"/>
      <c r="J135" s="34"/>
      <c r="K135" s="34"/>
      <c r="L135" s="126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2"/>
      <c r="AV135" s="2"/>
    </row>
    <row r="136" spans="1:48" x14ac:dyDescent="0.25">
      <c r="A136" s="17"/>
      <c r="B136" s="17"/>
      <c r="C136" s="34"/>
      <c r="D136" s="34"/>
      <c r="E136" s="34"/>
      <c r="F136" s="34"/>
      <c r="G136" s="34"/>
      <c r="H136" s="17"/>
      <c r="I136" s="17"/>
      <c r="J136" s="34"/>
      <c r="K136" s="34"/>
      <c r="L136" s="126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2"/>
      <c r="AV136" s="2"/>
    </row>
    <row r="137" spans="1:48" x14ac:dyDescent="0.25">
      <c r="A137" s="17"/>
      <c r="B137" s="17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2"/>
      <c r="AV137" s="2"/>
    </row>
    <row r="138" spans="1:48" x14ac:dyDescent="0.25">
      <c r="A138" s="17"/>
      <c r="B138" s="17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2"/>
      <c r="AV138" s="2"/>
    </row>
    <row r="139" spans="1:48" x14ac:dyDescent="0.25">
      <c r="A139" s="17"/>
      <c r="B139" s="17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2"/>
      <c r="AV139" s="2"/>
    </row>
    <row r="140" spans="1:48" x14ac:dyDescent="0.25">
      <c r="A140" s="17"/>
      <c r="B140" s="17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2"/>
      <c r="AV140" s="2"/>
    </row>
    <row r="141" spans="1:48" x14ac:dyDescent="0.25">
      <c r="A141" s="17"/>
      <c r="B141" s="17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2"/>
      <c r="AV141" s="2"/>
    </row>
    <row r="142" spans="1:48" x14ac:dyDescent="0.25">
      <c r="A142" s="17"/>
      <c r="B142" s="17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2"/>
      <c r="AV142" s="2"/>
    </row>
    <row r="143" spans="1:48" x14ac:dyDescent="0.25">
      <c r="A143" s="17"/>
      <c r="B143" s="17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2"/>
      <c r="AV143" s="2"/>
    </row>
    <row r="144" spans="1:48" x14ac:dyDescent="0.25">
      <c r="A144" s="17"/>
      <c r="B144" s="17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2"/>
      <c r="AV144" s="2"/>
    </row>
    <row r="145" spans="1:48" x14ac:dyDescent="0.25">
      <c r="A145" s="17"/>
      <c r="B145" s="17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2"/>
      <c r="AV145" s="2"/>
    </row>
    <row r="146" spans="1:48" x14ac:dyDescent="0.25">
      <c r="A146" s="17"/>
      <c r="B146" s="17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2"/>
      <c r="AV146" s="2"/>
    </row>
    <row r="147" spans="1:48" x14ac:dyDescent="0.25">
      <c r="A147" s="17"/>
      <c r="B147" s="17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2"/>
      <c r="AV147" s="2"/>
    </row>
    <row r="148" spans="1:48" x14ac:dyDescent="0.25">
      <c r="A148" s="17"/>
      <c r="B148" s="17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2"/>
      <c r="AV148" s="2"/>
    </row>
    <row r="149" spans="1:48" x14ac:dyDescent="0.25">
      <c r="A149" s="17"/>
      <c r="B149" s="17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2"/>
      <c r="AV149" s="2"/>
    </row>
    <row r="150" spans="1:48" x14ac:dyDescent="0.25">
      <c r="A150" s="17"/>
      <c r="B150" s="17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2"/>
      <c r="AV150" s="2"/>
    </row>
    <row r="151" spans="1:48" x14ac:dyDescent="0.25">
      <c r="A151" s="17"/>
      <c r="B151" s="17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2"/>
      <c r="AV151" s="2"/>
    </row>
    <row r="152" spans="1:48" x14ac:dyDescent="0.25">
      <c r="A152" s="17"/>
      <c r="B152" s="17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2"/>
      <c r="AV152" s="2"/>
    </row>
    <row r="153" spans="1:48" x14ac:dyDescent="0.25">
      <c r="A153" s="17"/>
      <c r="B153" s="17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2"/>
      <c r="AV153" s="2"/>
    </row>
    <row r="154" spans="1:48" x14ac:dyDescent="0.25">
      <c r="A154" s="17"/>
      <c r="B154" s="17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2"/>
      <c r="AV154" s="2"/>
    </row>
    <row r="155" spans="1:48" x14ac:dyDescent="0.25">
      <c r="A155" s="17"/>
      <c r="B155" s="17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2"/>
      <c r="AV155" s="2"/>
    </row>
    <row r="156" spans="1:48" x14ac:dyDescent="0.25">
      <c r="A156" s="17"/>
      <c r="B156" s="17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2"/>
      <c r="AV156" s="2"/>
    </row>
    <row r="157" spans="1:48" x14ac:dyDescent="0.25">
      <c r="A157" s="17"/>
      <c r="B157" s="17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2"/>
      <c r="AV157" s="2"/>
    </row>
    <row r="158" spans="1:48" x14ac:dyDescent="0.25">
      <c r="A158" s="17"/>
      <c r="B158" s="17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2"/>
      <c r="AV158" s="2"/>
    </row>
    <row r="159" spans="1:48" x14ac:dyDescent="0.25">
      <c r="A159" s="17"/>
      <c r="B159" s="17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2"/>
      <c r="AV159" s="2"/>
    </row>
    <row r="160" spans="1:48" x14ac:dyDescent="0.25">
      <c r="A160" s="17"/>
      <c r="B160" s="17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2"/>
      <c r="AV160" s="2"/>
    </row>
    <row r="161" spans="1:48" x14ac:dyDescent="0.25">
      <c r="A161" s="17"/>
      <c r="B161" s="17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2"/>
      <c r="AV161" s="2"/>
    </row>
    <row r="162" spans="1:48" x14ac:dyDescent="0.25">
      <c r="A162" s="17"/>
      <c r="B162" s="17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2"/>
      <c r="AV162" s="2"/>
    </row>
  </sheetData>
  <sheetProtection algorithmName="SHA-512" hashValue="xx2OAwmqTn7gX+Ej2eX910QBe0FpvS8jhsjhHS0QDdRozQcE8nBpF9wcPrxXdWZFXJYwlaHeSfZPSNGNoDP/Lg==" saltValue="e5EAXYkbjHk3MoscGRESYw==" spinCount="100000" sheet="1" objects="1" scenarios="1" selectLockedCells="1"/>
  <protectedRanges>
    <protectedRange sqref="C31:C32 C9 C19 J39:J118 C4 B39:F118" name="Intervallo1"/>
  </protectedRanges>
  <customSheetViews>
    <customSheetView guid="{C099568E-C60B-4627-9201-96386187A385}" showGridLines="0" showRowCol="0">
      <selection activeCell="C4" sqref="C4"/>
      <pageMargins left="0.7" right="0.7" top="0.75" bottom="0.75" header="0.3" footer="0.3"/>
      <pageSetup paperSize="9" orientation="portrait" r:id="rId1"/>
    </customSheetView>
  </customSheetViews>
  <mergeCells count="5">
    <mergeCell ref="B37:B38"/>
    <mergeCell ref="G35:I36"/>
    <mergeCell ref="C10:D10"/>
    <mergeCell ref="C9:D9"/>
    <mergeCell ref="C11:D11"/>
  </mergeCells>
  <conditionalFormatting sqref="B39:J118">
    <cfRule type="notContainsBlanks" dxfId="10" priority="2">
      <formula>LEN(TRIM(B39))&gt;0</formula>
    </cfRule>
  </conditionalFormatting>
  <dataValidations disablePrompts="1" count="1">
    <dataValidation type="list" allowBlank="1" showInputMessage="1" showErrorMessage="1" sqref="F20">
      <formula1>sn</formula1>
    </dataValidation>
  </dataValidation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06"/>
  <sheetViews>
    <sheetView zoomScale="90" zoomScaleNormal="90" workbookViewId="0">
      <selection activeCell="R7" sqref="R7"/>
    </sheetView>
  </sheetViews>
  <sheetFormatPr defaultRowHeight="15" x14ac:dyDescent="0.25"/>
  <cols>
    <col min="9" max="9" width="6.28515625" customWidth="1"/>
    <col min="12" max="12" width="9.5703125" bestFit="1" customWidth="1"/>
    <col min="15" max="15" width="9.5703125" bestFit="1" customWidth="1"/>
    <col min="19" max="19" width="11.85546875" customWidth="1"/>
  </cols>
  <sheetData>
    <row r="2" spans="1:28" x14ac:dyDescent="0.25">
      <c r="C2" s="204" t="s">
        <v>175</v>
      </c>
      <c r="D2" s="204"/>
      <c r="E2" s="204"/>
      <c r="F2" s="204"/>
      <c r="G2" s="204"/>
      <c r="H2" s="204"/>
      <c r="P2" s="135"/>
      <c r="Q2" s="135"/>
      <c r="R2" s="135"/>
      <c r="S2" s="135"/>
      <c r="T2" s="135"/>
      <c r="U2" s="135"/>
      <c r="V2" s="135"/>
      <c r="W2" s="99"/>
      <c r="X2" s="99"/>
      <c r="Y2" s="99"/>
      <c r="Z2" s="99"/>
      <c r="AA2" s="99"/>
      <c r="AB2" s="99"/>
    </row>
    <row r="3" spans="1:28" ht="18.75" x14ac:dyDescent="0.25">
      <c r="J3" s="132" t="s">
        <v>170</v>
      </c>
      <c r="K3" s="134" t="s">
        <v>57</v>
      </c>
      <c r="L3" s="134" t="s">
        <v>58</v>
      </c>
      <c r="M3" s="133" t="s">
        <v>169</v>
      </c>
      <c r="N3" s="132" t="s">
        <v>47</v>
      </c>
      <c r="P3" s="135"/>
      <c r="Q3" s="135" t="s">
        <v>176</v>
      </c>
      <c r="R3" s="135"/>
      <c r="S3" s="135"/>
      <c r="T3" s="142" t="s">
        <v>177</v>
      </c>
      <c r="U3" s="135"/>
      <c r="V3" s="135"/>
      <c r="W3" s="99"/>
      <c r="X3" s="99"/>
      <c r="Y3" s="99"/>
      <c r="Z3" s="99"/>
      <c r="AA3" s="99"/>
      <c r="AB3" s="99"/>
    </row>
    <row r="4" spans="1:28" x14ac:dyDescent="0.25">
      <c r="A4" s="198">
        <v>1</v>
      </c>
      <c r="B4">
        <v>1</v>
      </c>
      <c r="C4" s="136">
        <f>E5+F5</f>
        <v>-13.200000000000001</v>
      </c>
      <c r="D4" s="136">
        <f>G5+H5</f>
        <v>4.6500000000000004</v>
      </c>
      <c r="E4" s="141" t="s">
        <v>174</v>
      </c>
      <c r="F4" s="141" t="s">
        <v>173</v>
      </c>
      <c r="G4" s="45" t="s">
        <v>172</v>
      </c>
      <c r="H4" s="45" t="s">
        <v>171</v>
      </c>
      <c r="J4" s="131" t="s">
        <v>168</v>
      </c>
      <c r="K4" s="130" t="s">
        <v>41</v>
      </c>
      <c r="L4" s="130" t="s">
        <v>41</v>
      </c>
      <c r="M4" s="129" t="s">
        <v>41</v>
      </c>
      <c r="N4" s="129" t="s">
        <v>41</v>
      </c>
      <c r="P4" s="135"/>
      <c r="Q4" s="142">
        <f>OUTPUT!C7</f>
        <v>0</v>
      </c>
      <c r="R4" s="142"/>
      <c r="S4" s="142"/>
      <c r="T4" s="142">
        <f>OUTPUT!F7</f>
        <v>0</v>
      </c>
      <c r="U4" s="142"/>
      <c r="V4" s="135"/>
      <c r="W4" s="99"/>
      <c r="X4" s="99"/>
      <c r="Y4" s="99"/>
      <c r="Z4" s="99"/>
      <c r="AA4" s="99"/>
      <c r="AB4" s="99"/>
    </row>
    <row r="5" spans="1:28" x14ac:dyDescent="0.25">
      <c r="A5" s="199"/>
      <c r="B5">
        <v>2</v>
      </c>
      <c r="C5" s="137">
        <f>E5-F5</f>
        <v>-13.6</v>
      </c>
      <c r="D5">
        <f>D4</f>
        <v>4.6500000000000004</v>
      </c>
      <c r="E5" s="140">
        <f>'grafico piano'!$M$5</f>
        <v>-13.4</v>
      </c>
      <c r="F5" s="139">
        <f>'grafico piano'!$K$5/2</f>
        <v>0.2</v>
      </c>
      <c r="G5" s="138">
        <f>'grafico piano'!$N$5</f>
        <v>4.45</v>
      </c>
      <c r="H5" s="6">
        <f>'grafico piano'!$L$5/2</f>
        <v>0.2</v>
      </c>
      <c r="J5" s="65">
        <v>1</v>
      </c>
      <c r="K5" s="128">
        <f>DATI!C39</f>
        <v>0.4</v>
      </c>
      <c r="L5" s="128">
        <f>DATI!D39</f>
        <v>0.4</v>
      </c>
      <c r="M5" s="128">
        <f>DATI!E39</f>
        <v>-13.4</v>
      </c>
      <c r="N5" s="128">
        <f>DATI!F39</f>
        <v>4.45</v>
      </c>
      <c r="P5" s="135"/>
      <c r="Q5" s="142">
        <f>OUTPUT!C8</f>
        <v>-0.50214255409418751</v>
      </c>
      <c r="R5" s="142"/>
      <c r="S5" s="142"/>
      <c r="T5" s="142">
        <f>OUTPUT!F8</f>
        <v>-0.62494020373981463</v>
      </c>
      <c r="U5" s="142"/>
      <c r="V5" s="135"/>
      <c r="W5" s="99"/>
      <c r="X5" s="5"/>
      <c r="Y5" s="99"/>
      <c r="Z5" s="99"/>
      <c r="AA5" s="99"/>
      <c r="AB5" s="99"/>
    </row>
    <row r="6" spans="1:28" x14ac:dyDescent="0.25">
      <c r="A6" s="199"/>
      <c r="B6">
        <v>3</v>
      </c>
      <c r="C6" s="137">
        <f>E5-F5</f>
        <v>-13.6</v>
      </c>
      <c r="D6" s="136">
        <f>G5-H5</f>
        <v>4.25</v>
      </c>
      <c r="J6" s="127">
        <f t="shared" ref="J6:J37" si="0">J5+1</f>
        <v>2</v>
      </c>
      <c r="K6" s="128">
        <f>DATI!C40</f>
        <v>0.65</v>
      </c>
      <c r="L6" s="128">
        <f>DATI!D40</f>
        <v>0.4</v>
      </c>
      <c r="M6" s="128">
        <f>DATI!E40</f>
        <v>-9.25</v>
      </c>
      <c r="N6" s="128">
        <f>DATI!F40</f>
        <v>4.45</v>
      </c>
      <c r="P6" s="135"/>
      <c r="Q6" s="142"/>
      <c r="R6" s="142"/>
      <c r="S6" s="142"/>
      <c r="T6" s="142"/>
      <c r="U6" s="142"/>
      <c r="V6" s="135"/>
      <c r="W6" s="99"/>
      <c r="X6" s="5"/>
      <c r="Y6" s="99"/>
      <c r="Z6" s="99"/>
      <c r="AA6" s="99"/>
      <c r="AB6" s="99"/>
    </row>
    <row r="7" spans="1:28" x14ac:dyDescent="0.25">
      <c r="A7" s="199"/>
      <c r="B7">
        <v>4</v>
      </c>
      <c r="C7">
        <f>C4</f>
        <v>-13.200000000000001</v>
      </c>
      <c r="D7">
        <f>D6</f>
        <v>4.25</v>
      </c>
      <c r="J7" s="127">
        <f t="shared" si="0"/>
        <v>3</v>
      </c>
      <c r="K7" s="128">
        <f>DATI!C41</f>
        <v>0.65</v>
      </c>
      <c r="L7" s="128">
        <f>DATI!D41</f>
        <v>0.4</v>
      </c>
      <c r="M7" s="128">
        <f>DATI!E41</f>
        <v>-5.75</v>
      </c>
      <c r="N7" s="128">
        <f>DATI!F41</f>
        <v>4.45</v>
      </c>
      <c r="P7" s="135"/>
      <c r="Q7" s="142"/>
      <c r="R7" s="142"/>
      <c r="S7" s="142"/>
      <c r="T7" s="142"/>
      <c r="U7" s="142"/>
      <c r="V7" s="135"/>
      <c r="W7" s="99"/>
      <c r="X7" s="99"/>
      <c r="Y7" s="99"/>
      <c r="Z7" s="99"/>
      <c r="AA7" s="99"/>
      <c r="AB7" s="99"/>
    </row>
    <row r="8" spans="1:28" x14ac:dyDescent="0.25">
      <c r="A8" s="199"/>
      <c r="B8">
        <v>5</v>
      </c>
      <c r="C8">
        <f>C4</f>
        <v>-13.200000000000001</v>
      </c>
      <c r="D8">
        <f>D4</f>
        <v>4.6500000000000004</v>
      </c>
      <c r="J8" s="127">
        <f t="shared" si="0"/>
        <v>4</v>
      </c>
      <c r="K8" s="128">
        <f>DATI!C42</f>
        <v>1.1499999999999999</v>
      </c>
      <c r="L8" s="128">
        <f>DATI!D42</f>
        <v>0.3</v>
      </c>
      <c r="M8" s="128">
        <f>DATI!E42</f>
        <v>-1.45</v>
      </c>
      <c r="N8" s="128">
        <f>DATI!F42</f>
        <v>4.45</v>
      </c>
      <c r="P8" s="135"/>
      <c r="R8" s="142"/>
      <c r="S8" s="142"/>
      <c r="T8" s="142"/>
      <c r="U8" s="142"/>
      <c r="V8" s="135"/>
      <c r="W8" s="99"/>
      <c r="X8" s="99"/>
      <c r="Y8" s="99"/>
      <c r="Z8" s="99"/>
      <c r="AA8" s="99"/>
      <c r="AB8" s="99"/>
    </row>
    <row r="9" spans="1:28" x14ac:dyDescent="0.25">
      <c r="A9" s="199"/>
      <c r="J9" s="127">
        <f t="shared" si="0"/>
        <v>5</v>
      </c>
      <c r="K9" s="128">
        <f>DATI!C43</f>
        <v>1.1499999999999999</v>
      </c>
      <c r="L9" s="128">
        <f>DATI!D43</f>
        <v>0.3</v>
      </c>
      <c r="M9" s="128">
        <f>DATI!E43</f>
        <v>1.45</v>
      </c>
      <c r="N9" s="128">
        <f>DATI!F43</f>
        <v>4.45</v>
      </c>
      <c r="P9" s="135"/>
      <c r="R9" s="142"/>
      <c r="S9" s="142"/>
      <c r="T9" s="142"/>
      <c r="U9" s="142"/>
      <c r="V9" s="135"/>
      <c r="W9" s="99"/>
      <c r="X9" s="99"/>
      <c r="Y9" s="99"/>
      <c r="Z9" s="99"/>
      <c r="AA9" s="99"/>
      <c r="AB9" s="99"/>
    </row>
    <row r="10" spans="1:28" x14ac:dyDescent="0.25">
      <c r="A10" s="199">
        <v>2</v>
      </c>
      <c r="B10">
        <v>1</v>
      </c>
      <c r="C10" s="136">
        <f>E11+F11</f>
        <v>-8.9250000000000007</v>
      </c>
      <c r="D10" s="136">
        <f>G11+H11</f>
        <v>4.6500000000000004</v>
      </c>
      <c r="E10" s="141" t="s">
        <v>174</v>
      </c>
      <c r="F10" s="141" t="s">
        <v>173</v>
      </c>
      <c r="G10" s="45" t="s">
        <v>172</v>
      </c>
      <c r="H10" s="45" t="s">
        <v>171</v>
      </c>
      <c r="J10" s="127">
        <f t="shared" si="0"/>
        <v>6</v>
      </c>
      <c r="K10" s="128">
        <f>DATI!C44</f>
        <v>0.65</v>
      </c>
      <c r="L10" s="128">
        <f>DATI!D44</f>
        <v>0.4</v>
      </c>
      <c r="M10" s="128">
        <f>DATI!E44</f>
        <v>5.75</v>
      </c>
      <c r="N10" s="128">
        <f>DATI!F44</f>
        <v>4.45</v>
      </c>
      <c r="P10" s="135"/>
      <c r="R10" s="142"/>
      <c r="S10" s="142"/>
      <c r="T10" s="142"/>
      <c r="U10" s="142"/>
      <c r="V10" s="135"/>
      <c r="W10" s="99"/>
      <c r="X10" s="99"/>
      <c r="Y10" s="99"/>
      <c r="Z10" s="99"/>
      <c r="AA10" s="99"/>
      <c r="AB10" s="99"/>
    </row>
    <row r="11" spans="1:28" x14ac:dyDescent="0.25">
      <c r="A11" s="199"/>
      <c r="B11">
        <v>2</v>
      </c>
      <c r="C11" s="137">
        <f>E11-F11</f>
        <v>-9.5749999999999993</v>
      </c>
      <c r="D11">
        <f>D10</f>
        <v>4.6500000000000004</v>
      </c>
      <c r="E11" s="140">
        <f>'grafico piano'!$M$6</f>
        <v>-9.25</v>
      </c>
      <c r="F11" s="139">
        <f>'grafico piano'!$K$6/2</f>
        <v>0.32500000000000001</v>
      </c>
      <c r="G11" s="138">
        <f>'grafico piano'!$N$6</f>
        <v>4.45</v>
      </c>
      <c r="H11" s="6">
        <f>'grafico piano'!$L$6/2</f>
        <v>0.2</v>
      </c>
      <c r="J11" s="127">
        <f t="shared" si="0"/>
        <v>7</v>
      </c>
      <c r="K11" s="128">
        <f>DATI!C45</f>
        <v>0.65</v>
      </c>
      <c r="L11" s="128">
        <f>DATI!D45</f>
        <v>0.4</v>
      </c>
      <c r="M11" s="128">
        <f>DATI!E45</f>
        <v>9.25</v>
      </c>
      <c r="N11" s="128">
        <f>DATI!F45</f>
        <v>4.45</v>
      </c>
      <c r="P11" s="135"/>
      <c r="Q11" s="142"/>
      <c r="R11" s="142"/>
      <c r="S11" s="142"/>
      <c r="T11" s="142"/>
      <c r="U11" s="142"/>
      <c r="V11" s="135"/>
      <c r="W11" s="99"/>
      <c r="X11" s="99"/>
      <c r="Y11" s="99"/>
      <c r="Z11" s="99"/>
      <c r="AA11" s="99"/>
      <c r="AB11" s="99"/>
    </row>
    <row r="12" spans="1:28" x14ac:dyDescent="0.25">
      <c r="A12" s="199"/>
      <c r="B12">
        <v>3</v>
      </c>
      <c r="C12" s="137">
        <f>E11-F11</f>
        <v>-9.5749999999999993</v>
      </c>
      <c r="D12" s="136">
        <f>G11-H11</f>
        <v>4.25</v>
      </c>
      <c r="J12" s="127">
        <f t="shared" si="0"/>
        <v>8</v>
      </c>
      <c r="K12" s="128">
        <f>DATI!C46</f>
        <v>0.4</v>
      </c>
      <c r="L12" s="128">
        <f>DATI!D46</f>
        <v>0.4</v>
      </c>
      <c r="M12" s="128">
        <f>DATI!E46</f>
        <v>13.4</v>
      </c>
      <c r="N12" s="128">
        <f>DATI!F46</f>
        <v>4.45</v>
      </c>
      <c r="P12" s="135"/>
      <c r="Q12" s="142"/>
      <c r="R12" s="142"/>
      <c r="S12" s="142"/>
      <c r="T12" s="142"/>
      <c r="U12" s="142"/>
      <c r="V12" s="135"/>
      <c r="W12" s="99"/>
      <c r="X12" s="99"/>
      <c r="Y12" s="99"/>
      <c r="Z12" s="99"/>
      <c r="AA12" s="99"/>
      <c r="AB12" s="99"/>
    </row>
    <row r="13" spans="1:28" x14ac:dyDescent="0.25">
      <c r="A13" s="199"/>
      <c r="B13">
        <v>4</v>
      </c>
      <c r="C13">
        <f>C10</f>
        <v>-8.9250000000000007</v>
      </c>
      <c r="D13">
        <f>D12</f>
        <v>4.25</v>
      </c>
      <c r="J13" s="127">
        <f t="shared" si="0"/>
        <v>9</v>
      </c>
      <c r="K13" s="128">
        <f>DATI!C47</f>
        <v>0.65</v>
      </c>
      <c r="L13" s="128">
        <f>DATI!D47</f>
        <v>0.4</v>
      </c>
      <c r="M13" s="128">
        <f>DATI!E47</f>
        <v>-13.4</v>
      </c>
      <c r="N13" s="128">
        <f>DATI!F47</f>
        <v>-4.45</v>
      </c>
      <c r="P13" s="135"/>
      <c r="Q13" s="142"/>
      <c r="R13" s="142"/>
      <c r="S13" s="142"/>
      <c r="T13" s="142"/>
      <c r="U13" s="142"/>
      <c r="V13" s="135"/>
      <c r="W13" s="99"/>
      <c r="X13" s="99"/>
      <c r="Y13" s="99"/>
      <c r="Z13" s="99"/>
      <c r="AA13" s="99"/>
      <c r="AB13" s="99"/>
    </row>
    <row r="14" spans="1:28" x14ac:dyDescent="0.25">
      <c r="A14" s="199"/>
      <c r="B14">
        <v>5</v>
      </c>
      <c r="C14">
        <f>C10</f>
        <v>-8.9250000000000007</v>
      </c>
      <c r="D14">
        <f>D10</f>
        <v>4.6500000000000004</v>
      </c>
      <c r="J14" s="127">
        <f t="shared" si="0"/>
        <v>10</v>
      </c>
      <c r="K14" s="128">
        <f>DATI!C48</f>
        <v>0.65</v>
      </c>
      <c r="L14" s="128">
        <f>DATI!D48</f>
        <v>0.4</v>
      </c>
      <c r="M14" s="128">
        <f>DATI!E48</f>
        <v>-9.25</v>
      </c>
      <c r="N14" s="128">
        <f>DATI!F48</f>
        <v>-4.45</v>
      </c>
      <c r="P14" s="135"/>
      <c r="Q14" s="142"/>
      <c r="R14" s="142"/>
      <c r="S14" s="142"/>
      <c r="T14" s="142"/>
      <c r="U14" s="142"/>
      <c r="V14" s="135"/>
      <c r="W14" s="99"/>
      <c r="X14" s="99"/>
      <c r="Y14" s="99"/>
      <c r="Z14" s="99"/>
      <c r="AA14" s="99"/>
      <c r="AB14" s="99"/>
    </row>
    <row r="15" spans="1:28" x14ac:dyDescent="0.25">
      <c r="A15" s="199"/>
      <c r="J15" s="127">
        <f t="shared" si="0"/>
        <v>11</v>
      </c>
      <c r="K15" s="128">
        <f>DATI!C49</f>
        <v>0.65</v>
      </c>
      <c r="L15" s="128">
        <f>DATI!D49</f>
        <v>0.4</v>
      </c>
      <c r="M15" s="128">
        <f>DATI!E49</f>
        <v>-5.75</v>
      </c>
      <c r="N15" s="128">
        <f>DATI!F49</f>
        <v>-4.45</v>
      </c>
      <c r="P15" s="135"/>
      <c r="Q15" s="142"/>
      <c r="R15" s="142"/>
      <c r="S15" s="142"/>
      <c r="T15" s="142"/>
      <c r="U15" s="142"/>
      <c r="V15" s="135"/>
      <c r="W15" s="99"/>
      <c r="X15" s="99"/>
      <c r="Y15" s="99"/>
      <c r="Z15" s="99"/>
      <c r="AA15" s="99"/>
      <c r="AB15" s="99"/>
    </row>
    <row r="16" spans="1:28" x14ac:dyDescent="0.25">
      <c r="A16" s="199">
        <v>3</v>
      </c>
      <c r="B16">
        <v>1</v>
      </c>
      <c r="C16" s="136">
        <f>E17+F17</f>
        <v>-5.4249999999999998</v>
      </c>
      <c r="D16" s="136">
        <f>G17+H17</f>
        <v>4.6500000000000004</v>
      </c>
      <c r="E16" s="141" t="s">
        <v>174</v>
      </c>
      <c r="F16" s="141" t="s">
        <v>173</v>
      </c>
      <c r="G16" s="45" t="s">
        <v>172</v>
      </c>
      <c r="H16" s="45" t="s">
        <v>171</v>
      </c>
      <c r="J16" s="127">
        <f t="shared" si="0"/>
        <v>12</v>
      </c>
      <c r="K16" s="128">
        <f>DATI!C50</f>
        <v>0.65</v>
      </c>
      <c r="L16" s="128">
        <f>DATI!D50</f>
        <v>0.4</v>
      </c>
      <c r="M16" s="128">
        <f>DATI!E50</f>
        <v>-1.45</v>
      </c>
      <c r="N16" s="128">
        <f>DATI!F50</f>
        <v>-4.45</v>
      </c>
      <c r="P16" s="135"/>
      <c r="Q16" s="142"/>
      <c r="R16" s="142"/>
      <c r="S16" s="142"/>
      <c r="T16" s="142"/>
      <c r="U16" s="142"/>
      <c r="V16" s="135"/>
      <c r="W16" s="99"/>
      <c r="X16" s="99"/>
      <c r="Y16" s="99"/>
      <c r="Z16" s="99"/>
      <c r="AA16" s="99"/>
      <c r="AB16" s="99"/>
    </row>
    <row r="17" spans="1:28" x14ac:dyDescent="0.25">
      <c r="A17" s="199"/>
      <c r="B17">
        <v>2</v>
      </c>
      <c r="C17" s="137">
        <f>E17-F17</f>
        <v>-6.0750000000000002</v>
      </c>
      <c r="D17">
        <f>D16</f>
        <v>4.6500000000000004</v>
      </c>
      <c r="E17" s="140">
        <f>'grafico piano'!$M$7</f>
        <v>-5.75</v>
      </c>
      <c r="F17" s="139">
        <f>'grafico piano'!$K$7/2</f>
        <v>0.32500000000000001</v>
      </c>
      <c r="G17" s="138">
        <f>'grafico piano'!$N$7</f>
        <v>4.45</v>
      </c>
      <c r="H17" s="6">
        <f>'grafico piano'!$L$7/2</f>
        <v>0.2</v>
      </c>
      <c r="J17" s="127">
        <f t="shared" si="0"/>
        <v>13</v>
      </c>
      <c r="K17" s="128">
        <f>DATI!C51</f>
        <v>0.65</v>
      </c>
      <c r="L17" s="128">
        <f>DATI!D51</f>
        <v>0.4</v>
      </c>
      <c r="M17" s="128">
        <f>DATI!E51</f>
        <v>1.45</v>
      </c>
      <c r="N17" s="128">
        <f>DATI!F51</f>
        <v>-4.45</v>
      </c>
      <c r="Q17" s="142"/>
      <c r="R17" s="142"/>
      <c r="S17" s="142"/>
      <c r="T17" s="142"/>
      <c r="U17" s="142"/>
      <c r="V17" s="135"/>
      <c r="W17" s="99"/>
      <c r="X17" s="99"/>
      <c r="Y17" s="99"/>
      <c r="Z17" s="99"/>
      <c r="AA17" s="99"/>
      <c r="AB17" s="99"/>
    </row>
    <row r="18" spans="1:28" x14ac:dyDescent="0.25">
      <c r="A18" s="199"/>
      <c r="B18">
        <v>3</v>
      </c>
      <c r="C18" s="137">
        <f>E17-F17</f>
        <v>-6.0750000000000002</v>
      </c>
      <c r="D18" s="136">
        <f>G17-H17</f>
        <v>4.25</v>
      </c>
      <c r="J18" s="127">
        <f t="shared" si="0"/>
        <v>14</v>
      </c>
      <c r="K18" s="128">
        <f>DATI!C52</f>
        <v>0.65</v>
      </c>
      <c r="L18" s="128">
        <f>DATI!D52</f>
        <v>0.4</v>
      </c>
      <c r="M18" s="128">
        <f>DATI!E52</f>
        <v>5.75</v>
      </c>
      <c r="N18" s="128">
        <f>DATI!F52</f>
        <v>-4.45</v>
      </c>
      <c r="Q18" s="142"/>
      <c r="R18" s="142"/>
      <c r="S18" s="142"/>
      <c r="T18" s="142"/>
      <c r="U18" s="142"/>
      <c r="V18" s="135"/>
      <c r="W18" s="99"/>
      <c r="X18" s="99"/>
      <c r="Y18" s="99"/>
      <c r="Z18" s="99"/>
      <c r="AA18" s="99"/>
      <c r="AB18" s="99"/>
    </row>
    <row r="19" spans="1:28" x14ac:dyDescent="0.25">
      <c r="A19" s="199"/>
      <c r="B19">
        <v>4</v>
      </c>
      <c r="C19">
        <f>C16</f>
        <v>-5.4249999999999998</v>
      </c>
      <c r="D19">
        <f>D18</f>
        <v>4.25</v>
      </c>
      <c r="J19" s="127">
        <f t="shared" si="0"/>
        <v>15</v>
      </c>
      <c r="K19" s="128">
        <f>DATI!C53</f>
        <v>0.65</v>
      </c>
      <c r="L19" s="128">
        <f>DATI!D53</f>
        <v>0.4</v>
      </c>
      <c r="M19" s="128">
        <f>DATI!E53</f>
        <v>9.25</v>
      </c>
      <c r="N19" s="128">
        <f>DATI!F53</f>
        <v>-4.45</v>
      </c>
      <c r="Q19" s="142"/>
      <c r="R19" s="142"/>
      <c r="S19" s="142"/>
      <c r="T19" s="142"/>
      <c r="U19" s="142"/>
      <c r="V19" s="135"/>
      <c r="W19" s="99"/>
      <c r="X19" s="99"/>
      <c r="Y19" s="99"/>
      <c r="Z19" s="99"/>
      <c r="AA19" s="99"/>
      <c r="AB19" s="99"/>
    </row>
    <row r="20" spans="1:28" x14ac:dyDescent="0.25">
      <c r="A20" s="199"/>
      <c r="B20">
        <v>5</v>
      </c>
      <c r="C20">
        <f>C16</f>
        <v>-5.4249999999999998</v>
      </c>
      <c r="D20">
        <f>D16</f>
        <v>4.6500000000000004</v>
      </c>
      <c r="J20" s="127">
        <f t="shared" si="0"/>
        <v>16</v>
      </c>
      <c r="K20" s="128">
        <f>DATI!C54</f>
        <v>0.65</v>
      </c>
      <c r="L20" s="128">
        <f>DATI!D54</f>
        <v>0.4</v>
      </c>
      <c r="M20" s="128">
        <f>DATI!E54</f>
        <v>13.4</v>
      </c>
      <c r="N20" s="128">
        <f>DATI!F54</f>
        <v>-4.45</v>
      </c>
      <c r="Q20" s="142"/>
      <c r="R20" s="142"/>
      <c r="S20" s="142"/>
      <c r="T20" s="142"/>
      <c r="U20" s="142"/>
      <c r="V20" s="135"/>
      <c r="W20" s="99"/>
      <c r="X20" s="99"/>
      <c r="Y20" s="99"/>
      <c r="Z20" s="99"/>
      <c r="AA20" s="99"/>
      <c r="AB20" s="99"/>
    </row>
    <row r="21" spans="1:28" x14ac:dyDescent="0.25">
      <c r="A21" s="200"/>
      <c r="J21" s="127">
        <f t="shared" si="0"/>
        <v>17</v>
      </c>
      <c r="K21" s="128">
        <f>DATI!C55</f>
        <v>2</v>
      </c>
      <c r="L21" s="128">
        <f>DATI!D55</f>
        <v>0.2</v>
      </c>
      <c r="M21" s="128">
        <f>DATI!E55</f>
        <v>0</v>
      </c>
      <c r="N21" s="128">
        <f>DATI!F55</f>
        <v>-4.25</v>
      </c>
      <c r="Q21" s="142"/>
      <c r="R21" s="142"/>
      <c r="S21" s="142"/>
      <c r="T21" s="142"/>
      <c r="U21" s="142"/>
      <c r="V21" s="135"/>
      <c r="W21" s="135"/>
      <c r="X21" s="135"/>
      <c r="Y21" s="135"/>
      <c r="Z21" s="135"/>
      <c r="AA21" s="135"/>
      <c r="AB21" s="135"/>
    </row>
    <row r="22" spans="1:28" x14ac:dyDescent="0.25">
      <c r="A22" s="198">
        <v>4</v>
      </c>
      <c r="B22">
        <v>1</v>
      </c>
      <c r="C22" s="136">
        <f>E23+F23</f>
        <v>-0.875</v>
      </c>
      <c r="D22" s="136">
        <f>G23+H23</f>
        <v>4.6000000000000005</v>
      </c>
      <c r="E22" s="141" t="s">
        <v>174</v>
      </c>
      <c r="F22" s="141" t="s">
        <v>173</v>
      </c>
      <c r="G22" s="45" t="s">
        <v>172</v>
      </c>
      <c r="H22" s="45" t="s">
        <v>171</v>
      </c>
      <c r="J22" s="127">
        <f t="shared" si="0"/>
        <v>18</v>
      </c>
      <c r="K22" s="128">
        <f>DATI!C56</f>
        <v>0.3</v>
      </c>
      <c r="L22" s="128">
        <f>DATI!D56</f>
        <v>0.5</v>
      </c>
      <c r="M22" s="128">
        <f>DATI!E56</f>
        <v>-13.55</v>
      </c>
      <c r="N22" s="128">
        <f>DATI!F56</f>
        <v>0</v>
      </c>
      <c r="Q22" s="142"/>
      <c r="R22" s="142"/>
      <c r="S22" s="142"/>
      <c r="T22" s="142"/>
      <c r="U22" s="142"/>
      <c r="V22" s="135"/>
      <c r="W22" s="135"/>
      <c r="X22" s="135"/>
      <c r="Y22" s="135"/>
      <c r="Z22" s="135"/>
      <c r="AA22" s="135"/>
      <c r="AB22" s="135"/>
    </row>
    <row r="23" spans="1:28" x14ac:dyDescent="0.25">
      <c r="A23" s="199"/>
      <c r="B23">
        <v>2</v>
      </c>
      <c r="C23" s="137">
        <f>E23-F23</f>
        <v>-2.0249999999999999</v>
      </c>
      <c r="D23">
        <f>D22</f>
        <v>4.6000000000000005</v>
      </c>
      <c r="E23" s="140">
        <f>'grafico piano'!$M$8</f>
        <v>-1.45</v>
      </c>
      <c r="F23" s="139">
        <f>'grafico piano'!$K$8/2</f>
        <v>0.57499999999999996</v>
      </c>
      <c r="G23" s="138">
        <f>'grafico piano'!$N$8</f>
        <v>4.45</v>
      </c>
      <c r="H23" s="6">
        <f>'grafico piano'!$L$8/2</f>
        <v>0.15</v>
      </c>
      <c r="J23" s="127">
        <f t="shared" si="0"/>
        <v>19</v>
      </c>
      <c r="K23" s="128">
        <f>DATI!C57</f>
        <v>0.4</v>
      </c>
      <c r="L23" s="128">
        <f>DATI!D57</f>
        <v>0.65</v>
      </c>
      <c r="M23" s="128">
        <f>DATI!E57</f>
        <v>-9.25</v>
      </c>
      <c r="N23" s="128">
        <f>DATI!F57</f>
        <v>0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</row>
    <row r="24" spans="1:28" x14ac:dyDescent="0.25">
      <c r="A24" s="199"/>
      <c r="B24">
        <v>3</v>
      </c>
      <c r="C24" s="137">
        <f>E23-F23</f>
        <v>-2.0249999999999999</v>
      </c>
      <c r="D24" s="136">
        <f>G23-H23</f>
        <v>4.3</v>
      </c>
      <c r="J24" s="127">
        <f t="shared" si="0"/>
        <v>20</v>
      </c>
      <c r="K24" s="128">
        <f>DATI!C58</f>
        <v>0.4</v>
      </c>
      <c r="L24" s="128">
        <f>DATI!D58</f>
        <v>0.65</v>
      </c>
      <c r="M24" s="128">
        <f>DATI!E58</f>
        <v>-5.75</v>
      </c>
      <c r="N24" s="128">
        <f>DATI!F58</f>
        <v>0</v>
      </c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</row>
    <row r="25" spans="1:28" x14ac:dyDescent="0.25">
      <c r="A25" s="199"/>
      <c r="B25">
        <v>4</v>
      </c>
      <c r="C25">
        <f>C22</f>
        <v>-0.875</v>
      </c>
      <c r="D25">
        <f>D24</f>
        <v>4.3</v>
      </c>
      <c r="J25" s="127">
        <f t="shared" si="0"/>
        <v>21</v>
      </c>
      <c r="K25" s="128">
        <f>DATI!C59</f>
        <v>0.4</v>
      </c>
      <c r="L25" s="128">
        <f>DATI!D59</f>
        <v>0.65</v>
      </c>
      <c r="M25" s="128">
        <f>DATI!E59</f>
        <v>-1.45</v>
      </c>
      <c r="N25" s="128">
        <f>DATI!F59</f>
        <v>0</v>
      </c>
    </row>
    <row r="26" spans="1:28" x14ac:dyDescent="0.25">
      <c r="A26" s="200"/>
      <c r="B26">
        <v>5</v>
      </c>
      <c r="C26">
        <f>C22</f>
        <v>-0.875</v>
      </c>
      <c r="D26">
        <f>D22</f>
        <v>4.6000000000000005</v>
      </c>
      <c r="J26" s="127">
        <f t="shared" si="0"/>
        <v>22</v>
      </c>
      <c r="K26" s="128">
        <f>DATI!C60</f>
        <v>0.4</v>
      </c>
      <c r="L26" s="128">
        <f>DATI!D60</f>
        <v>0.65</v>
      </c>
      <c r="M26" s="128">
        <f>DATI!E60</f>
        <v>1.45</v>
      </c>
      <c r="N26" s="128">
        <f>DATI!F60</f>
        <v>0</v>
      </c>
    </row>
    <row r="27" spans="1:28" x14ac:dyDescent="0.25">
      <c r="A27" s="198">
        <v>5</v>
      </c>
      <c r="B27">
        <v>1</v>
      </c>
      <c r="C27" s="136">
        <f>E28+F28</f>
        <v>2.0249999999999999</v>
      </c>
      <c r="D27" s="136">
        <f>G28+H28</f>
        <v>4.6000000000000005</v>
      </c>
      <c r="E27" s="141" t="s">
        <v>174</v>
      </c>
      <c r="F27" s="141" t="s">
        <v>173</v>
      </c>
      <c r="G27" s="45" t="s">
        <v>172</v>
      </c>
      <c r="H27" s="45" t="s">
        <v>171</v>
      </c>
      <c r="J27" s="127">
        <f t="shared" si="0"/>
        <v>23</v>
      </c>
      <c r="K27" s="128">
        <f>DATI!C61</f>
        <v>0.4</v>
      </c>
      <c r="L27" s="128">
        <f>DATI!D61</f>
        <v>0.65</v>
      </c>
      <c r="M27" s="128">
        <f>DATI!E61</f>
        <v>5.75</v>
      </c>
      <c r="N27" s="128">
        <f>DATI!F61</f>
        <v>0</v>
      </c>
    </row>
    <row r="28" spans="1:28" x14ac:dyDescent="0.25">
      <c r="A28" s="199"/>
      <c r="B28">
        <v>2</v>
      </c>
      <c r="C28" s="137">
        <f>E28-F28</f>
        <v>0.875</v>
      </c>
      <c r="D28">
        <f>D27</f>
        <v>4.6000000000000005</v>
      </c>
      <c r="E28" s="140">
        <f>'grafico piano'!$M$9</f>
        <v>1.45</v>
      </c>
      <c r="F28" s="139">
        <f>'grafico piano'!$K$9/2</f>
        <v>0.57499999999999996</v>
      </c>
      <c r="G28" s="138">
        <f>'grafico piano'!$N$9</f>
        <v>4.45</v>
      </c>
      <c r="H28" s="6">
        <f>'grafico piano'!$L$9/2</f>
        <v>0.15</v>
      </c>
      <c r="J28" s="127">
        <f t="shared" si="0"/>
        <v>24</v>
      </c>
      <c r="K28" s="128">
        <f>DATI!C62</f>
        <v>0.4</v>
      </c>
      <c r="L28" s="128">
        <f>DATI!D62</f>
        <v>0.65</v>
      </c>
      <c r="M28" s="128">
        <f>DATI!E62</f>
        <v>9.25</v>
      </c>
      <c r="N28" s="128">
        <f>DATI!F62</f>
        <v>0</v>
      </c>
    </row>
    <row r="29" spans="1:28" x14ac:dyDescent="0.25">
      <c r="A29" s="199"/>
      <c r="B29">
        <v>3</v>
      </c>
      <c r="C29" s="137">
        <f>E28-F28</f>
        <v>0.875</v>
      </c>
      <c r="D29" s="136">
        <f>G28-H28</f>
        <v>4.3</v>
      </c>
      <c r="J29" s="127">
        <f t="shared" si="0"/>
        <v>25</v>
      </c>
      <c r="K29" s="128">
        <f>DATI!C63</f>
        <v>0.3</v>
      </c>
      <c r="L29" s="128">
        <f>DATI!D63</f>
        <v>0.5</v>
      </c>
      <c r="M29" s="128">
        <f>DATI!E63</f>
        <v>13.55</v>
      </c>
      <c r="N29" s="128">
        <f>DATI!F63</f>
        <v>0</v>
      </c>
    </row>
    <row r="30" spans="1:28" x14ac:dyDescent="0.25">
      <c r="A30" s="199"/>
      <c r="B30">
        <v>4</v>
      </c>
      <c r="C30">
        <f>C27</f>
        <v>2.0249999999999999</v>
      </c>
      <c r="D30">
        <f>D29</f>
        <v>4.3</v>
      </c>
      <c r="J30" s="127">
        <f t="shared" si="0"/>
        <v>26</v>
      </c>
      <c r="K30" s="128">
        <f>DATI!C64</f>
        <v>0.2</v>
      </c>
      <c r="L30" s="128">
        <f>DATI!D64</f>
        <v>1.8</v>
      </c>
      <c r="M30" s="128">
        <f>DATI!E64</f>
        <v>-0.9</v>
      </c>
      <c r="N30" s="128">
        <f>DATI!F64</f>
        <v>-3.25</v>
      </c>
    </row>
    <row r="31" spans="1:28" x14ac:dyDescent="0.25">
      <c r="A31" s="200"/>
      <c r="B31">
        <v>5</v>
      </c>
      <c r="C31">
        <f>C27</f>
        <v>2.0249999999999999</v>
      </c>
      <c r="D31">
        <f>D27</f>
        <v>4.6000000000000005</v>
      </c>
      <c r="J31" s="127">
        <f t="shared" si="0"/>
        <v>27</v>
      </c>
      <c r="K31" s="128">
        <f>DATI!C65</f>
        <v>0.2</v>
      </c>
      <c r="L31" s="128">
        <f>DATI!D65</f>
        <v>1.8</v>
      </c>
      <c r="M31" s="128">
        <f>DATI!E65</f>
        <v>0.9</v>
      </c>
      <c r="N31" s="128">
        <f>DATI!F65</f>
        <v>-3.25</v>
      </c>
    </row>
    <row r="32" spans="1:28" x14ac:dyDescent="0.25">
      <c r="A32" s="198">
        <v>6</v>
      </c>
      <c r="B32">
        <v>1</v>
      </c>
      <c r="C32" s="136">
        <f>E33+F33</f>
        <v>6.0750000000000002</v>
      </c>
      <c r="D32" s="136">
        <f>G33+H33</f>
        <v>4.6500000000000004</v>
      </c>
      <c r="E32" s="141" t="s">
        <v>174</v>
      </c>
      <c r="F32" s="141" t="s">
        <v>173</v>
      </c>
      <c r="G32" s="45" t="s">
        <v>172</v>
      </c>
      <c r="H32" s="45" t="s">
        <v>171</v>
      </c>
      <c r="J32" s="127">
        <f t="shared" si="0"/>
        <v>28</v>
      </c>
      <c r="K32" s="128">
        <f>DATI!C66</f>
        <v>0</v>
      </c>
      <c r="L32" s="128">
        <f>DATI!D66</f>
        <v>0</v>
      </c>
      <c r="M32" s="128">
        <f>DATI!E66</f>
        <v>0</v>
      </c>
      <c r="N32" s="128">
        <f>DATI!F66</f>
        <v>0</v>
      </c>
    </row>
    <row r="33" spans="1:14" x14ac:dyDescent="0.25">
      <c r="A33" s="199"/>
      <c r="B33">
        <v>2</v>
      </c>
      <c r="C33" s="137">
        <f>E33-F33</f>
        <v>5.4249999999999998</v>
      </c>
      <c r="D33">
        <f>D32</f>
        <v>4.6500000000000004</v>
      </c>
      <c r="E33" s="140">
        <f>'grafico piano'!$M$10</f>
        <v>5.75</v>
      </c>
      <c r="F33" s="139">
        <f>'grafico piano'!$K$10/2</f>
        <v>0.32500000000000001</v>
      </c>
      <c r="G33" s="138">
        <f>'grafico piano'!$N$10</f>
        <v>4.45</v>
      </c>
      <c r="H33" s="6">
        <f>'grafico piano'!$L$10/2</f>
        <v>0.2</v>
      </c>
      <c r="J33" s="127">
        <f t="shared" si="0"/>
        <v>29</v>
      </c>
      <c r="K33" s="128">
        <f>DATI!C67</f>
        <v>0</v>
      </c>
      <c r="L33" s="128">
        <f>DATI!D67</f>
        <v>0</v>
      </c>
      <c r="M33" s="128">
        <f>DATI!E67</f>
        <v>0</v>
      </c>
      <c r="N33" s="128">
        <f>DATI!F67</f>
        <v>0</v>
      </c>
    </row>
    <row r="34" spans="1:14" x14ac:dyDescent="0.25">
      <c r="A34" s="199"/>
      <c r="B34">
        <v>3</v>
      </c>
      <c r="C34" s="137">
        <f>E33-F33</f>
        <v>5.4249999999999998</v>
      </c>
      <c r="D34" s="136">
        <f>G33-H33</f>
        <v>4.25</v>
      </c>
      <c r="J34" s="127">
        <f t="shared" si="0"/>
        <v>30</v>
      </c>
      <c r="K34" s="128">
        <f>DATI!C68</f>
        <v>0</v>
      </c>
      <c r="L34" s="128">
        <f>DATI!D68</f>
        <v>0</v>
      </c>
      <c r="M34" s="128">
        <f>DATI!E68</f>
        <v>0</v>
      </c>
      <c r="N34" s="128">
        <f>DATI!F68</f>
        <v>0</v>
      </c>
    </row>
    <row r="35" spans="1:14" x14ac:dyDescent="0.25">
      <c r="A35" s="199"/>
      <c r="B35">
        <v>4</v>
      </c>
      <c r="C35">
        <f>C32</f>
        <v>6.0750000000000002</v>
      </c>
      <c r="D35">
        <f>D34</f>
        <v>4.25</v>
      </c>
      <c r="J35" s="127">
        <f t="shared" si="0"/>
        <v>31</v>
      </c>
      <c r="K35" s="128">
        <f>DATI!C69</f>
        <v>0</v>
      </c>
      <c r="L35" s="128">
        <f>DATI!D69</f>
        <v>0</v>
      </c>
      <c r="M35" s="128">
        <f>DATI!E69</f>
        <v>0</v>
      </c>
      <c r="N35" s="128">
        <f>DATI!F69</f>
        <v>0</v>
      </c>
    </row>
    <row r="36" spans="1:14" x14ac:dyDescent="0.25">
      <c r="A36" s="200"/>
      <c r="B36">
        <v>5</v>
      </c>
      <c r="C36">
        <f>C32</f>
        <v>6.0750000000000002</v>
      </c>
      <c r="D36">
        <f>D32</f>
        <v>4.6500000000000004</v>
      </c>
      <c r="J36" s="127">
        <f t="shared" si="0"/>
        <v>32</v>
      </c>
      <c r="K36" s="128">
        <f>DATI!C70</f>
        <v>0</v>
      </c>
      <c r="L36" s="128">
        <f>DATI!D70</f>
        <v>0</v>
      </c>
      <c r="M36" s="128">
        <f>DATI!E70</f>
        <v>0</v>
      </c>
      <c r="N36" s="128">
        <f>DATI!F70</f>
        <v>0</v>
      </c>
    </row>
    <row r="37" spans="1:14" x14ac:dyDescent="0.25">
      <c r="A37" s="198">
        <v>7</v>
      </c>
      <c r="B37">
        <v>1</v>
      </c>
      <c r="C37" s="136">
        <f>E38+F38</f>
        <v>9.5749999999999993</v>
      </c>
      <c r="D37" s="136">
        <f>G38+H38</f>
        <v>4.6500000000000004</v>
      </c>
      <c r="E37" s="141" t="s">
        <v>174</v>
      </c>
      <c r="F37" s="141" t="s">
        <v>173</v>
      </c>
      <c r="G37" s="45" t="s">
        <v>172</v>
      </c>
      <c r="H37" s="45" t="s">
        <v>171</v>
      </c>
      <c r="J37" s="127">
        <f t="shared" si="0"/>
        <v>33</v>
      </c>
      <c r="K37" s="128">
        <f>DATI!C71</f>
        <v>0</v>
      </c>
      <c r="L37" s="128">
        <f>DATI!D71</f>
        <v>0</v>
      </c>
      <c r="M37" s="128">
        <f>DATI!E71</f>
        <v>0</v>
      </c>
      <c r="N37" s="128">
        <f>DATI!F71</f>
        <v>0</v>
      </c>
    </row>
    <row r="38" spans="1:14" x14ac:dyDescent="0.25">
      <c r="A38" s="199"/>
      <c r="B38">
        <v>2</v>
      </c>
      <c r="C38" s="137">
        <f>E38-F38</f>
        <v>8.9250000000000007</v>
      </c>
      <c r="D38">
        <f>D37</f>
        <v>4.6500000000000004</v>
      </c>
      <c r="E38" s="140">
        <f>'grafico piano'!$M$11</f>
        <v>9.25</v>
      </c>
      <c r="F38" s="139">
        <f>'grafico piano'!$K$11/2</f>
        <v>0.32500000000000001</v>
      </c>
      <c r="G38" s="138">
        <f>'grafico piano'!$N$11</f>
        <v>4.45</v>
      </c>
      <c r="H38" s="6">
        <f>'grafico piano'!$L$11/2</f>
        <v>0.2</v>
      </c>
      <c r="J38" s="127">
        <f t="shared" ref="J38:J69" si="1">J37+1</f>
        <v>34</v>
      </c>
      <c r="K38" s="128">
        <f>DATI!C72</f>
        <v>0</v>
      </c>
      <c r="L38" s="128">
        <f>DATI!D72</f>
        <v>0</v>
      </c>
      <c r="M38" s="128">
        <f>DATI!E72</f>
        <v>0</v>
      </c>
      <c r="N38" s="128">
        <f>DATI!F72</f>
        <v>0</v>
      </c>
    </row>
    <row r="39" spans="1:14" x14ac:dyDescent="0.25">
      <c r="A39" s="199"/>
      <c r="B39">
        <v>3</v>
      </c>
      <c r="C39" s="137">
        <f>E38-F38</f>
        <v>8.9250000000000007</v>
      </c>
      <c r="D39" s="136">
        <f>G38-H38</f>
        <v>4.25</v>
      </c>
      <c r="J39" s="127">
        <f t="shared" si="1"/>
        <v>35</v>
      </c>
      <c r="K39" s="128">
        <f>DATI!C73</f>
        <v>0</v>
      </c>
      <c r="L39" s="128">
        <f>DATI!D73</f>
        <v>0</v>
      </c>
      <c r="M39" s="128">
        <f>DATI!E73</f>
        <v>0</v>
      </c>
      <c r="N39" s="128">
        <f>DATI!F73</f>
        <v>0</v>
      </c>
    </row>
    <row r="40" spans="1:14" x14ac:dyDescent="0.25">
      <c r="A40" s="199"/>
      <c r="B40">
        <v>4</v>
      </c>
      <c r="C40">
        <f>C37</f>
        <v>9.5749999999999993</v>
      </c>
      <c r="D40">
        <f>D39</f>
        <v>4.25</v>
      </c>
      <c r="J40" s="127">
        <f t="shared" si="1"/>
        <v>36</v>
      </c>
      <c r="K40" s="128">
        <f>DATI!C74</f>
        <v>0</v>
      </c>
      <c r="L40" s="128">
        <f>DATI!D74</f>
        <v>0</v>
      </c>
      <c r="M40" s="128">
        <f>DATI!E74</f>
        <v>0</v>
      </c>
      <c r="N40" s="128">
        <f>DATI!F74</f>
        <v>0</v>
      </c>
    </row>
    <row r="41" spans="1:14" x14ac:dyDescent="0.25">
      <c r="A41" s="200"/>
      <c r="B41">
        <v>5</v>
      </c>
      <c r="C41">
        <f>C37</f>
        <v>9.5749999999999993</v>
      </c>
      <c r="D41">
        <f>D37</f>
        <v>4.6500000000000004</v>
      </c>
      <c r="J41" s="127">
        <f t="shared" si="1"/>
        <v>37</v>
      </c>
      <c r="K41" s="128">
        <f>DATI!C75</f>
        <v>0</v>
      </c>
      <c r="L41" s="128">
        <f>DATI!D75</f>
        <v>0</v>
      </c>
      <c r="M41" s="128">
        <f>DATI!E75</f>
        <v>0</v>
      </c>
      <c r="N41" s="128">
        <f>DATI!F75</f>
        <v>0</v>
      </c>
    </row>
    <row r="42" spans="1:14" x14ac:dyDescent="0.25">
      <c r="A42" s="198">
        <v>8</v>
      </c>
      <c r="B42">
        <v>1</v>
      </c>
      <c r="C42" s="136">
        <f>E43+F43</f>
        <v>13.6</v>
      </c>
      <c r="D42" s="136">
        <f>G43+H43</f>
        <v>4.6500000000000004</v>
      </c>
      <c r="E42" s="141" t="s">
        <v>174</v>
      </c>
      <c r="F42" s="141" t="s">
        <v>173</v>
      </c>
      <c r="G42" s="45" t="s">
        <v>172</v>
      </c>
      <c r="H42" s="45" t="s">
        <v>171</v>
      </c>
      <c r="J42" s="127">
        <f t="shared" si="1"/>
        <v>38</v>
      </c>
      <c r="K42" s="128">
        <f>DATI!C76</f>
        <v>0</v>
      </c>
      <c r="L42" s="128">
        <f>DATI!D76</f>
        <v>0</v>
      </c>
      <c r="M42" s="128">
        <f>DATI!E76</f>
        <v>0</v>
      </c>
      <c r="N42" s="128">
        <f>DATI!F76</f>
        <v>0</v>
      </c>
    </row>
    <row r="43" spans="1:14" x14ac:dyDescent="0.25">
      <c r="A43" s="199"/>
      <c r="B43">
        <v>2</v>
      </c>
      <c r="C43" s="137">
        <f>E43-F43</f>
        <v>13.200000000000001</v>
      </c>
      <c r="D43">
        <f>D42</f>
        <v>4.6500000000000004</v>
      </c>
      <c r="E43" s="140">
        <f>'grafico piano'!$M$12</f>
        <v>13.4</v>
      </c>
      <c r="F43" s="139">
        <f>'grafico piano'!$K$12/2</f>
        <v>0.2</v>
      </c>
      <c r="G43" s="138">
        <f>'grafico piano'!$N$12</f>
        <v>4.45</v>
      </c>
      <c r="H43" s="6">
        <f>'grafico piano'!$L$12/2</f>
        <v>0.2</v>
      </c>
      <c r="J43" s="127">
        <f t="shared" si="1"/>
        <v>39</v>
      </c>
      <c r="K43" s="128">
        <f>DATI!C77</f>
        <v>0</v>
      </c>
      <c r="L43" s="128">
        <f>DATI!D77</f>
        <v>0</v>
      </c>
      <c r="M43" s="128">
        <f>DATI!E77</f>
        <v>0</v>
      </c>
      <c r="N43" s="128">
        <f>DATI!F77</f>
        <v>0</v>
      </c>
    </row>
    <row r="44" spans="1:14" x14ac:dyDescent="0.25">
      <c r="A44" s="199"/>
      <c r="B44">
        <v>3</v>
      </c>
      <c r="C44" s="137">
        <f>E43-F43</f>
        <v>13.200000000000001</v>
      </c>
      <c r="D44" s="136">
        <f>G43-H43</f>
        <v>4.25</v>
      </c>
      <c r="J44" s="127">
        <f t="shared" si="1"/>
        <v>40</v>
      </c>
      <c r="K44" s="128">
        <f>DATI!C78</f>
        <v>0</v>
      </c>
      <c r="L44" s="128">
        <f>DATI!D78</f>
        <v>0</v>
      </c>
      <c r="M44" s="128">
        <f>DATI!E78</f>
        <v>0</v>
      </c>
      <c r="N44" s="128">
        <f>DATI!F78</f>
        <v>0</v>
      </c>
    </row>
    <row r="45" spans="1:14" x14ac:dyDescent="0.25">
      <c r="A45" s="199"/>
      <c r="B45">
        <v>4</v>
      </c>
      <c r="C45">
        <f>C42</f>
        <v>13.6</v>
      </c>
      <c r="D45">
        <f>D44</f>
        <v>4.25</v>
      </c>
      <c r="J45" s="127">
        <f t="shared" si="1"/>
        <v>41</v>
      </c>
      <c r="K45" s="128">
        <f>DATI!C79</f>
        <v>0</v>
      </c>
      <c r="L45" s="128">
        <f>DATI!D79</f>
        <v>0</v>
      </c>
      <c r="M45" s="128">
        <f>DATI!E79</f>
        <v>0</v>
      </c>
      <c r="N45" s="128">
        <f>DATI!F79</f>
        <v>0</v>
      </c>
    </row>
    <row r="46" spans="1:14" x14ac:dyDescent="0.25">
      <c r="A46" s="200"/>
      <c r="B46">
        <v>5</v>
      </c>
      <c r="C46">
        <f>C42</f>
        <v>13.6</v>
      </c>
      <c r="D46">
        <f>D42</f>
        <v>4.6500000000000004</v>
      </c>
      <c r="J46" s="127">
        <f t="shared" si="1"/>
        <v>42</v>
      </c>
      <c r="K46" s="128">
        <f>DATI!C80</f>
        <v>0</v>
      </c>
      <c r="L46" s="128">
        <f>DATI!D80</f>
        <v>0</v>
      </c>
      <c r="M46" s="128">
        <f>DATI!E80</f>
        <v>0</v>
      </c>
      <c r="N46" s="128">
        <f>DATI!F80</f>
        <v>0</v>
      </c>
    </row>
    <row r="47" spans="1:14" x14ac:dyDescent="0.25">
      <c r="A47" s="198">
        <v>9</v>
      </c>
      <c r="B47">
        <v>1</v>
      </c>
      <c r="C47" s="136">
        <f>E48+F48</f>
        <v>-13.075000000000001</v>
      </c>
      <c r="D47" s="136">
        <f>G48+H48</f>
        <v>-4.25</v>
      </c>
      <c r="E47" s="141" t="s">
        <v>174</v>
      </c>
      <c r="F47" s="141" t="s">
        <v>173</v>
      </c>
      <c r="G47" s="45" t="s">
        <v>172</v>
      </c>
      <c r="H47" s="45" t="s">
        <v>171</v>
      </c>
      <c r="J47" s="127">
        <f t="shared" si="1"/>
        <v>43</v>
      </c>
      <c r="K47" s="128">
        <f>DATI!C81</f>
        <v>0</v>
      </c>
      <c r="L47" s="128">
        <f>DATI!D81</f>
        <v>0</v>
      </c>
      <c r="M47" s="128">
        <f>DATI!E81</f>
        <v>0</v>
      </c>
      <c r="N47" s="128">
        <f>DATI!F81</f>
        <v>0</v>
      </c>
    </row>
    <row r="48" spans="1:14" x14ac:dyDescent="0.25">
      <c r="A48" s="199"/>
      <c r="B48">
        <v>2</v>
      </c>
      <c r="C48" s="137">
        <f>E48-F48</f>
        <v>-13.725</v>
      </c>
      <c r="D48">
        <f>D47</f>
        <v>-4.25</v>
      </c>
      <c r="E48" s="140">
        <f>'grafico piano'!$M$13</f>
        <v>-13.4</v>
      </c>
      <c r="F48" s="139">
        <f>'grafico piano'!$K$13/2</f>
        <v>0.32500000000000001</v>
      </c>
      <c r="G48" s="138">
        <f>'grafico piano'!$N$13</f>
        <v>-4.45</v>
      </c>
      <c r="H48" s="6">
        <f>'grafico piano'!$L$13/2</f>
        <v>0.2</v>
      </c>
      <c r="J48" s="127">
        <f t="shared" si="1"/>
        <v>44</v>
      </c>
      <c r="K48" s="128">
        <f>DATI!C82</f>
        <v>0</v>
      </c>
      <c r="L48" s="128">
        <f>DATI!D82</f>
        <v>0</v>
      </c>
      <c r="M48" s="128">
        <f>DATI!E82</f>
        <v>0</v>
      </c>
      <c r="N48" s="128">
        <f>DATI!F82</f>
        <v>0</v>
      </c>
    </row>
    <row r="49" spans="1:14" x14ac:dyDescent="0.25">
      <c r="A49" s="199"/>
      <c r="B49">
        <v>3</v>
      </c>
      <c r="C49" s="137">
        <f>E48-F48</f>
        <v>-13.725</v>
      </c>
      <c r="D49" s="136">
        <f>G48-H48</f>
        <v>-4.6500000000000004</v>
      </c>
      <c r="J49" s="127">
        <f t="shared" si="1"/>
        <v>45</v>
      </c>
      <c r="K49" s="128">
        <f>DATI!C83</f>
        <v>0</v>
      </c>
      <c r="L49" s="128">
        <f>DATI!D83</f>
        <v>0</v>
      </c>
      <c r="M49" s="128">
        <f>DATI!E83</f>
        <v>0</v>
      </c>
      <c r="N49" s="128">
        <f>DATI!F83</f>
        <v>0</v>
      </c>
    </row>
    <row r="50" spans="1:14" x14ac:dyDescent="0.25">
      <c r="A50" s="199"/>
      <c r="B50">
        <v>4</v>
      </c>
      <c r="C50">
        <f>C47</f>
        <v>-13.075000000000001</v>
      </c>
      <c r="D50">
        <f>D49</f>
        <v>-4.6500000000000004</v>
      </c>
      <c r="J50" s="127">
        <f t="shared" si="1"/>
        <v>46</v>
      </c>
      <c r="K50" s="128">
        <f>DATI!C84</f>
        <v>0</v>
      </c>
      <c r="L50" s="128">
        <f>DATI!D84</f>
        <v>0</v>
      </c>
      <c r="M50" s="128">
        <f>DATI!E84</f>
        <v>0</v>
      </c>
      <c r="N50" s="128">
        <f>DATI!F84</f>
        <v>0</v>
      </c>
    </row>
    <row r="51" spans="1:14" x14ac:dyDescent="0.25">
      <c r="A51" s="200"/>
      <c r="B51">
        <v>5</v>
      </c>
      <c r="C51">
        <f>C47</f>
        <v>-13.075000000000001</v>
      </c>
      <c r="D51">
        <f>D47</f>
        <v>-4.25</v>
      </c>
      <c r="J51" s="127">
        <f t="shared" si="1"/>
        <v>47</v>
      </c>
      <c r="K51" s="128">
        <f>DATI!C85</f>
        <v>0</v>
      </c>
      <c r="L51" s="128">
        <f>DATI!D85</f>
        <v>0</v>
      </c>
      <c r="M51" s="128">
        <f>DATI!E85</f>
        <v>0</v>
      </c>
      <c r="N51" s="128">
        <f>DATI!F85</f>
        <v>0</v>
      </c>
    </row>
    <row r="52" spans="1:14" x14ac:dyDescent="0.25">
      <c r="A52" s="198">
        <v>10</v>
      </c>
      <c r="B52">
        <v>1</v>
      </c>
      <c r="C52" s="136">
        <f>E53+F53</f>
        <v>-8.9250000000000007</v>
      </c>
      <c r="D52" s="136">
        <f>G53+H53</f>
        <v>-4.25</v>
      </c>
      <c r="E52" s="141" t="s">
        <v>174</v>
      </c>
      <c r="F52" s="141" t="s">
        <v>173</v>
      </c>
      <c r="G52" s="45" t="s">
        <v>172</v>
      </c>
      <c r="H52" s="45" t="s">
        <v>171</v>
      </c>
      <c r="J52" s="127">
        <f t="shared" si="1"/>
        <v>48</v>
      </c>
      <c r="K52" s="128">
        <f>DATI!C86</f>
        <v>0</v>
      </c>
      <c r="L52" s="128">
        <f>DATI!D86</f>
        <v>0</v>
      </c>
      <c r="M52" s="128">
        <f>DATI!E86</f>
        <v>0</v>
      </c>
      <c r="N52" s="128">
        <f>DATI!F86</f>
        <v>0</v>
      </c>
    </row>
    <row r="53" spans="1:14" x14ac:dyDescent="0.25">
      <c r="A53" s="199"/>
      <c r="B53">
        <v>2</v>
      </c>
      <c r="C53" s="137">
        <f>E53-F53</f>
        <v>-9.5749999999999993</v>
      </c>
      <c r="D53">
        <f>D52</f>
        <v>-4.25</v>
      </c>
      <c r="E53" s="140">
        <f>'grafico piano'!$M$14</f>
        <v>-9.25</v>
      </c>
      <c r="F53" s="139">
        <f>'grafico piano'!$K$14/2</f>
        <v>0.32500000000000001</v>
      </c>
      <c r="G53" s="138">
        <f>'grafico piano'!$N$14</f>
        <v>-4.45</v>
      </c>
      <c r="H53" s="6">
        <f>'grafico piano'!$L$14/2</f>
        <v>0.2</v>
      </c>
      <c r="J53" s="127">
        <f t="shared" si="1"/>
        <v>49</v>
      </c>
      <c r="K53" s="128">
        <f>DATI!C87</f>
        <v>0</v>
      </c>
      <c r="L53" s="128">
        <f>DATI!D87</f>
        <v>0</v>
      </c>
      <c r="M53" s="128">
        <f>DATI!E87</f>
        <v>0</v>
      </c>
      <c r="N53" s="128">
        <f>DATI!F87</f>
        <v>0</v>
      </c>
    </row>
    <row r="54" spans="1:14" x14ac:dyDescent="0.25">
      <c r="A54" s="199"/>
      <c r="B54">
        <v>3</v>
      </c>
      <c r="C54" s="137">
        <f>E53-F53</f>
        <v>-9.5749999999999993</v>
      </c>
      <c r="D54" s="136">
        <f>G53-H53</f>
        <v>-4.6500000000000004</v>
      </c>
      <c r="J54" s="127">
        <f t="shared" si="1"/>
        <v>50</v>
      </c>
      <c r="K54" s="128">
        <f>DATI!C88</f>
        <v>0</v>
      </c>
      <c r="L54" s="128">
        <f>DATI!D88</f>
        <v>0</v>
      </c>
      <c r="M54" s="128">
        <f>DATI!E88</f>
        <v>0</v>
      </c>
      <c r="N54" s="128">
        <f>DATI!F88</f>
        <v>0</v>
      </c>
    </row>
    <row r="55" spans="1:14" x14ac:dyDescent="0.25">
      <c r="A55" s="199"/>
      <c r="B55">
        <v>4</v>
      </c>
      <c r="C55">
        <f>C52</f>
        <v>-8.9250000000000007</v>
      </c>
      <c r="D55">
        <f>D54</f>
        <v>-4.6500000000000004</v>
      </c>
      <c r="J55" s="127">
        <f t="shared" si="1"/>
        <v>51</v>
      </c>
      <c r="K55" s="128">
        <f>DATI!C89</f>
        <v>0</v>
      </c>
      <c r="L55" s="128">
        <f>DATI!D89</f>
        <v>0</v>
      </c>
      <c r="M55" s="128">
        <f>DATI!E89</f>
        <v>0</v>
      </c>
      <c r="N55" s="128">
        <f>DATI!F89</f>
        <v>0</v>
      </c>
    </row>
    <row r="56" spans="1:14" x14ac:dyDescent="0.25">
      <c r="A56" s="200"/>
      <c r="B56">
        <v>5</v>
      </c>
      <c r="C56">
        <f>C52</f>
        <v>-8.9250000000000007</v>
      </c>
      <c r="D56">
        <f>D52</f>
        <v>-4.25</v>
      </c>
      <c r="J56" s="127">
        <f t="shared" si="1"/>
        <v>52</v>
      </c>
      <c r="K56" s="128">
        <f>DATI!C90</f>
        <v>0</v>
      </c>
      <c r="L56" s="128">
        <f>DATI!D90</f>
        <v>0</v>
      </c>
      <c r="M56" s="128">
        <f>DATI!E90</f>
        <v>0</v>
      </c>
      <c r="N56" s="128">
        <f>DATI!F90</f>
        <v>0</v>
      </c>
    </row>
    <row r="57" spans="1:14" x14ac:dyDescent="0.25">
      <c r="A57" s="198">
        <v>11</v>
      </c>
      <c r="B57">
        <v>1</v>
      </c>
      <c r="C57" s="136">
        <f>E58+F58</f>
        <v>-5.4249999999999998</v>
      </c>
      <c r="D57" s="136">
        <f>G58+H58</f>
        <v>-4.25</v>
      </c>
      <c r="E57" s="141" t="s">
        <v>174</v>
      </c>
      <c r="F57" s="141" t="s">
        <v>173</v>
      </c>
      <c r="G57" s="45" t="s">
        <v>172</v>
      </c>
      <c r="H57" s="45" t="s">
        <v>171</v>
      </c>
      <c r="J57" s="127">
        <f t="shared" si="1"/>
        <v>53</v>
      </c>
      <c r="K57" s="128">
        <f>DATI!C91</f>
        <v>0</v>
      </c>
      <c r="L57" s="128">
        <f>DATI!D91</f>
        <v>0</v>
      </c>
      <c r="M57" s="128">
        <f>DATI!E91</f>
        <v>0</v>
      </c>
      <c r="N57" s="128">
        <f>DATI!F91</f>
        <v>0</v>
      </c>
    </row>
    <row r="58" spans="1:14" x14ac:dyDescent="0.25">
      <c r="A58" s="199"/>
      <c r="B58">
        <v>2</v>
      </c>
      <c r="C58" s="136">
        <f>E58-F58</f>
        <v>-6.0750000000000002</v>
      </c>
      <c r="D58">
        <f>D57</f>
        <v>-4.25</v>
      </c>
      <c r="E58" s="140">
        <f>'grafico piano'!$M$15</f>
        <v>-5.75</v>
      </c>
      <c r="F58" s="139">
        <f>'grafico piano'!$K$15/2</f>
        <v>0.32500000000000001</v>
      </c>
      <c r="G58" s="138">
        <f>'grafico piano'!$N$15</f>
        <v>-4.45</v>
      </c>
      <c r="H58" s="6">
        <f>'grafico piano'!$L$15/2</f>
        <v>0.2</v>
      </c>
      <c r="J58" s="127">
        <f t="shared" si="1"/>
        <v>54</v>
      </c>
      <c r="K58" s="128">
        <f>DATI!C92</f>
        <v>0</v>
      </c>
      <c r="L58" s="128">
        <f>DATI!D92</f>
        <v>0</v>
      </c>
      <c r="M58" s="128">
        <f>DATI!E92</f>
        <v>0</v>
      </c>
      <c r="N58" s="128">
        <f>DATI!F92</f>
        <v>0</v>
      </c>
    </row>
    <row r="59" spans="1:14" x14ac:dyDescent="0.25">
      <c r="A59" s="199"/>
      <c r="B59">
        <v>3</v>
      </c>
      <c r="C59" s="137">
        <f>E58-F58</f>
        <v>-6.0750000000000002</v>
      </c>
      <c r="D59" s="136">
        <f>G58-H58</f>
        <v>-4.6500000000000004</v>
      </c>
      <c r="J59" s="127">
        <f t="shared" si="1"/>
        <v>55</v>
      </c>
      <c r="K59" s="128">
        <f>DATI!C93</f>
        <v>0</v>
      </c>
      <c r="L59" s="128">
        <f>DATI!D93</f>
        <v>0</v>
      </c>
      <c r="M59" s="128">
        <f>DATI!E93</f>
        <v>0</v>
      </c>
      <c r="N59" s="128">
        <f>DATI!F93</f>
        <v>0</v>
      </c>
    </row>
    <row r="60" spans="1:14" x14ac:dyDescent="0.25">
      <c r="A60" s="199"/>
      <c r="B60">
        <v>4</v>
      </c>
      <c r="C60">
        <f>C57</f>
        <v>-5.4249999999999998</v>
      </c>
      <c r="D60">
        <f>D59</f>
        <v>-4.6500000000000004</v>
      </c>
      <c r="J60" s="127">
        <f t="shared" si="1"/>
        <v>56</v>
      </c>
      <c r="K60" s="128">
        <f>DATI!C94</f>
        <v>0</v>
      </c>
      <c r="L60" s="128">
        <f>DATI!D94</f>
        <v>0</v>
      </c>
      <c r="M60" s="128">
        <f>DATI!E94</f>
        <v>0</v>
      </c>
      <c r="N60" s="128">
        <f>DATI!F94</f>
        <v>0</v>
      </c>
    </row>
    <row r="61" spans="1:14" x14ac:dyDescent="0.25">
      <c r="A61" s="200"/>
      <c r="B61">
        <v>5</v>
      </c>
      <c r="C61">
        <f>C57</f>
        <v>-5.4249999999999998</v>
      </c>
      <c r="D61">
        <f>D57</f>
        <v>-4.25</v>
      </c>
      <c r="J61" s="127">
        <f t="shared" si="1"/>
        <v>57</v>
      </c>
      <c r="K61" s="128">
        <f>DATI!C95</f>
        <v>0</v>
      </c>
      <c r="L61" s="128">
        <f>DATI!D95</f>
        <v>0</v>
      </c>
      <c r="M61" s="128">
        <f>DATI!E95</f>
        <v>0</v>
      </c>
      <c r="N61" s="128">
        <f>DATI!F95</f>
        <v>0</v>
      </c>
    </row>
    <row r="62" spans="1:14" x14ac:dyDescent="0.25">
      <c r="A62" s="201">
        <v>12</v>
      </c>
      <c r="B62">
        <v>1</v>
      </c>
      <c r="C62" s="137">
        <f>E63+F63</f>
        <v>-1.125</v>
      </c>
      <c r="D62" s="136">
        <f>G63+H63</f>
        <v>-4.25</v>
      </c>
      <c r="E62" s="141" t="s">
        <v>174</v>
      </c>
      <c r="F62" s="141" t="s">
        <v>173</v>
      </c>
      <c r="G62" s="45" t="s">
        <v>172</v>
      </c>
      <c r="H62" s="45" t="s">
        <v>171</v>
      </c>
      <c r="J62" s="127">
        <f t="shared" si="1"/>
        <v>58</v>
      </c>
      <c r="K62" s="128">
        <f>DATI!C96</f>
        <v>0</v>
      </c>
      <c r="L62" s="128">
        <f>DATI!D96</f>
        <v>0</v>
      </c>
      <c r="M62" s="128">
        <f>DATI!E96</f>
        <v>0</v>
      </c>
      <c r="N62" s="128">
        <f>DATI!F96</f>
        <v>0</v>
      </c>
    </row>
    <row r="63" spans="1:14" x14ac:dyDescent="0.25">
      <c r="A63" s="202"/>
      <c r="B63">
        <v>2</v>
      </c>
      <c r="C63" s="137">
        <f>E63-F63</f>
        <v>-1.7749999999999999</v>
      </c>
      <c r="D63">
        <f>D62</f>
        <v>-4.25</v>
      </c>
      <c r="E63" s="6">
        <f>'grafico piano'!$M$16</f>
        <v>-1.45</v>
      </c>
      <c r="F63" s="139">
        <f>'grafico piano'!$K$16/2</f>
        <v>0.32500000000000001</v>
      </c>
      <c r="G63" s="138">
        <f>'grafico piano'!$N$16</f>
        <v>-4.45</v>
      </c>
      <c r="H63" s="6">
        <f>'grafico piano'!$L$16/2</f>
        <v>0.2</v>
      </c>
      <c r="J63" s="127">
        <f t="shared" si="1"/>
        <v>59</v>
      </c>
      <c r="K63" s="128">
        <f>DATI!C97</f>
        <v>0</v>
      </c>
      <c r="L63" s="128">
        <f>DATI!D97</f>
        <v>0</v>
      </c>
      <c r="M63" s="128">
        <f>DATI!E97</f>
        <v>0</v>
      </c>
      <c r="N63" s="128">
        <f>DATI!F97</f>
        <v>0</v>
      </c>
    </row>
    <row r="64" spans="1:14" x14ac:dyDescent="0.25">
      <c r="A64" s="202"/>
      <c r="B64">
        <v>3</v>
      </c>
      <c r="C64" s="137">
        <f>E63-F63</f>
        <v>-1.7749999999999999</v>
      </c>
      <c r="D64" s="136">
        <f>G63-H63</f>
        <v>-4.6500000000000004</v>
      </c>
      <c r="J64" s="127">
        <f t="shared" si="1"/>
        <v>60</v>
      </c>
      <c r="K64" s="128">
        <f>DATI!C98</f>
        <v>0</v>
      </c>
      <c r="L64" s="128">
        <f>DATI!D98</f>
        <v>0</v>
      </c>
      <c r="M64" s="128">
        <f>DATI!E98</f>
        <v>0</v>
      </c>
      <c r="N64" s="128">
        <f>DATI!F98</f>
        <v>0</v>
      </c>
    </row>
    <row r="65" spans="1:14" x14ac:dyDescent="0.25">
      <c r="A65" s="202"/>
      <c r="B65">
        <v>4</v>
      </c>
      <c r="C65">
        <f>C62</f>
        <v>-1.125</v>
      </c>
      <c r="D65">
        <f>D64</f>
        <v>-4.6500000000000004</v>
      </c>
      <c r="J65" s="127">
        <f t="shared" si="1"/>
        <v>61</v>
      </c>
      <c r="K65" s="128">
        <f>DATI!C99</f>
        <v>0</v>
      </c>
      <c r="L65" s="128">
        <f>DATI!D99</f>
        <v>0</v>
      </c>
      <c r="M65" s="128">
        <f>DATI!E99</f>
        <v>0</v>
      </c>
      <c r="N65" s="128">
        <f>DATI!F99</f>
        <v>0</v>
      </c>
    </row>
    <row r="66" spans="1:14" x14ac:dyDescent="0.25">
      <c r="A66" s="203"/>
      <c r="B66">
        <v>5</v>
      </c>
      <c r="C66">
        <f>C62</f>
        <v>-1.125</v>
      </c>
      <c r="D66">
        <f>D62</f>
        <v>-4.25</v>
      </c>
      <c r="J66" s="127">
        <f t="shared" si="1"/>
        <v>62</v>
      </c>
      <c r="K66" s="128">
        <f>DATI!C100</f>
        <v>0</v>
      </c>
      <c r="L66" s="128">
        <f>DATI!D100</f>
        <v>0</v>
      </c>
      <c r="M66" s="128">
        <f>DATI!E100</f>
        <v>0</v>
      </c>
      <c r="N66" s="128">
        <f>DATI!F100</f>
        <v>0</v>
      </c>
    </row>
    <row r="67" spans="1:14" x14ac:dyDescent="0.25">
      <c r="A67" s="198">
        <v>13</v>
      </c>
      <c r="B67">
        <v>1</v>
      </c>
      <c r="C67" s="137">
        <f>E68+F68</f>
        <v>1.7749999999999999</v>
      </c>
      <c r="D67" s="136">
        <f>G68+H68</f>
        <v>-4.25</v>
      </c>
      <c r="E67" s="141" t="s">
        <v>174</v>
      </c>
      <c r="F67" s="141" t="s">
        <v>173</v>
      </c>
      <c r="G67" s="45" t="s">
        <v>172</v>
      </c>
      <c r="H67" s="45" t="s">
        <v>171</v>
      </c>
      <c r="J67" s="127">
        <f t="shared" si="1"/>
        <v>63</v>
      </c>
      <c r="K67" s="128">
        <f>DATI!C101</f>
        <v>0</v>
      </c>
      <c r="L67" s="128">
        <f>DATI!D101</f>
        <v>0</v>
      </c>
      <c r="M67" s="128">
        <f>DATI!E101</f>
        <v>0</v>
      </c>
      <c r="N67" s="128">
        <f>DATI!F101</f>
        <v>0</v>
      </c>
    </row>
    <row r="68" spans="1:14" x14ac:dyDescent="0.25">
      <c r="A68" s="199"/>
      <c r="B68">
        <v>2</v>
      </c>
      <c r="C68" s="137">
        <f>E68-F68</f>
        <v>1.125</v>
      </c>
      <c r="D68">
        <f>D67</f>
        <v>-4.25</v>
      </c>
      <c r="E68" s="140">
        <f>'grafico piano'!$M$17</f>
        <v>1.45</v>
      </c>
      <c r="F68" s="139">
        <f>'grafico piano'!$K$17/2</f>
        <v>0.32500000000000001</v>
      </c>
      <c r="G68" s="138">
        <f>'grafico piano'!$N$17</f>
        <v>-4.45</v>
      </c>
      <c r="H68" s="6">
        <f>'grafico piano'!$L$17/2</f>
        <v>0.2</v>
      </c>
      <c r="J68" s="127">
        <f t="shared" si="1"/>
        <v>64</v>
      </c>
      <c r="K68" s="128">
        <f>DATI!C102</f>
        <v>0</v>
      </c>
      <c r="L68" s="128">
        <f>DATI!D102</f>
        <v>0</v>
      </c>
      <c r="M68" s="128">
        <f>DATI!E102</f>
        <v>0</v>
      </c>
      <c r="N68" s="128">
        <f>DATI!F102</f>
        <v>0</v>
      </c>
    </row>
    <row r="69" spans="1:14" x14ac:dyDescent="0.25">
      <c r="A69" s="199"/>
      <c r="B69">
        <v>3</v>
      </c>
      <c r="C69" s="137">
        <f>E68-F68</f>
        <v>1.125</v>
      </c>
      <c r="D69" s="136">
        <f>G68-H68</f>
        <v>-4.6500000000000004</v>
      </c>
      <c r="J69" s="127">
        <f t="shared" si="1"/>
        <v>65</v>
      </c>
      <c r="K69" s="128">
        <f>DATI!C103</f>
        <v>0</v>
      </c>
      <c r="L69" s="128">
        <f>DATI!D103</f>
        <v>0</v>
      </c>
      <c r="M69" s="128">
        <f>DATI!E103</f>
        <v>0</v>
      </c>
      <c r="N69" s="128">
        <f>DATI!F103</f>
        <v>0</v>
      </c>
    </row>
    <row r="70" spans="1:14" x14ac:dyDescent="0.25">
      <c r="A70" s="199"/>
      <c r="B70">
        <v>4</v>
      </c>
      <c r="C70">
        <f>C67</f>
        <v>1.7749999999999999</v>
      </c>
      <c r="D70">
        <f>D69</f>
        <v>-4.6500000000000004</v>
      </c>
      <c r="J70" s="127">
        <f t="shared" ref="J70:J84" si="2">J69+1</f>
        <v>66</v>
      </c>
      <c r="K70" s="128">
        <f>DATI!C104</f>
        <v>0</v>
      </c>
      <c r="L70" s="128">
        <f>DATI!D104</f>
        <v>0</v>
      </c>
      <c r="M70" s="128">
        <f>DATI!E104</f>
        <v>0</v>
      </c>
      <c r="N70" s="128">
        <f>DATI!F104</f>
        <v>0</v>
      </c>
    </row>
    <row r="71" spans="1:14" x14ac:dyDescent="0.25">
      <c r="A71" s="200"/>
      <c r="B71">
        <v>5</v>
      </c>
      <c r="C71">
        <f>C67</f>
        <v>1.7749999999999999</v>
      </c>
      <c r="D71">
        <f>D67</f>
        <v>-4.25</v>
      </c>
      <c r="J71" s="127">
        <f t="shared" si="2"/>
        <v>67</v>
      </c>
      <c r="K71" s="128">
        <f>DATI!C105</f>
        <v>0</v>
      </c>
      <c r="L71" s="128">
        <f>DATI!D105</f>
        <v>0</v>
      </c>
      <c r="M71" s="128">
        <f>DATI!E105</f>
        <v>0</v>
      </c>
      <c r="N71" s="128">
        <f>DATI!F105</f>
        <v>0</v>
      </c>
    </row>
    <row r="72" spans="1:14" x14ac:dyDescent="0.25">
      <c r="A72" s="198">
        <v>14</v>
      </c>
      <c r="B72">
        <v>1</v>
      </c>
      <c r="C72" s="137">
        <f>E73+F73</f>
        <v>6.0750000000000002</v>
      </c>
      <c r="D72" s="136">
        <f>G73+H73</f>
        <v>-4.25</v>
      </c>
      <c r="E72" s="141" t="s">
        <v>174</v>
      </c>
      <c r="F72" s="141" t="s">
        <v>173</v>
      </c>
      <c r="G72" s="45" t="s">
        <v>172</v>
      </c>
      <c r="H72" s="45" t="s">
        <v>171</v>
      </c>
      <c r="J72" s="127">
        <f t="shared" si="2"/>
        <v>68</v>
      </c>
      <c r="K72" s="128">
        <f>DATI!C106</f>
        <v>0</v>
      </c>
      <c r="L72" s="128">
        <f>DATI!D106</f>
        <v>0</v>
      </c>
      <c r="M72" s="128">
        <f>DATI!E106</f>
        <v>0</v>
      </c>
      <c r="N72" s="128">
        <f>DATI!F106</f>
        <v>0</v>
      </c>
    </row>
    <row r="73" spans="1:14" x14ac:dyDescent="0.25">
      <c r="A73" s="199"/>
      <c r="B73">
        <v>2</v>
      </c>
      <c r="C73" s="137">
        <f>E73-F73</f>
        <v>5.4249999999999998</v>
      </c>
      <c r="D73">
        <f>D72</f>
        <v>-4.25</v>
      </c>
      <c r="E73" s="140">
        <f>'grafico piano'!$M$18</f>
        <v>5.75</v>
      </c>
      <c r="F73" s="139">
        <f>'grafico piano'!$K$18/2</f>
        <v>0.32500000000000001</v>
      </c>
      <c r="G73" s="138">
        <f>'grafico piano'!$N$18</f>
        <v>-4.45</v>
      </c>
      <c r="H73" s="6">
        <f>'grafico piano'!$L$18/2</f>
        <v>0.2</v>
      </c>
      <c r="J73" s="127">
        <f t="shared" si="2"/>
        <v>69</v>
      </c>
      <c r="K73" s="128">
        <f>DATI!C107</f>
        <v>0</v>
      </c>
      <c r="L73" s="128">
        <f>DATI!D107</f>
        <v>0</v>
      </c>
      <c r="M73" s="128">
        <f>DATI!E107</f>
        <v>0</v>
      </c>
      <c r="N73" s="128">
        <f>DATI!F107</f>
        <v>0</v>
      </c>
    </row>
    <row r="74" spans="1:14" x14ac:dyDescent="0.25">
      <c r="A74" s="199"/>
      <c r="B74">
        <v>3</v>
      </c>
      <c r="C74" s="137">
        <f>E73-F73</f>
        <v>5.4249999999999998</v>
      </c>
      <c r="D74" s="136">
        <f>G73-H73</f>
        <v>-4.6500000000000004</v>
      </c>
      <c r="J74" s="127">
        <f t="shared" si="2"/>
        <v>70</v>
      </c>
      <c r="K74" s="128">
        <f>DATI!C108</f>
        <v>0</v>
      </c>
      <c r="L74" s="128">
        <f>DATI!D108</f>
        <v>0</v>
      </c>
      <c r="M74" s="128">
        <f>DATI!E108</f>
        <v>0</v>
      </c>
      <c r="N74" s="128">
        <f>DATI!F108</f>
        <v>0</v>
      </c>
    </row>
    <row r="75" spans="1:14" x14ac:dyDescent="0.25">
      <c r="A75" s="199"/>
      <c r="B75">
        <v>4</v>
      </c>
      <c r="C75">
        <f>C72</f>
        <v>6.0750000000000002</v>
      </c>
      <c r="D75">
        <f>D74</f>
        <v>-4.6500000000000004</v>
      </c>
      <c r="J75" s="127">
        <f t="shared" si="2"/>
        <v>71</v>
      </c>
      <c r="K75" s="128">
        <f>DATI!C109</f>
        <v>0</v>
      </c>
      <c r="L75" s="128">
        <f>DATI!D109</f>
        <v>0</v>
      </c>
      <c r="M75" s="128">
        <f>DATI!E109</f>
        <v>0</v>
      </c>
      <c r="N75" s="128">
        <f>DATI!F109</f>
        <v>0</v>
      </c>
    </row>
    <row r="76" spans="1:14" x14ac:dyDescent="0.25">
      <c r="A76" s="200"/>
      <c r="B76">
        <v>5</v>
      </c>
      <c r="C76">
        <f>C72</f>
        <v>6.0750000000000002</v>
      </c>
      <c r="D76">
        <f>D72</f>
        <v>-4.25</v>
      </c>
      <c r="J76" s="127">
        <f t="shared" si="2"/>
        <v>72</v>
      </c>
      <c r="K76" s="128">
        <f>DATI!C110</f>
        <v>0</v>
      </c>
      <c r="L76" s="128">
        <f>DATI!D110</f>
        <v>0</v>
      </c>
      <c r="M76" s="128">
        <f>DATI!E110</f>
        <v>0</v>
      </c>
      <c r="N76" s="128">
        <f>DATI!F110</f>
        <v>0</v>
      </c>
    </row>
    <row r="77" spans="1:14" x14ac:dyDescent="0.25">
      <c r="A77" s="198">
        <v>15</v>
      </c>
      <c r="B77">
        <v>1</v>
      </c>
      <c r="C77" s="137">
        <f>E78+F78</f>
        <v>9.5749999999999993</v>
      </c>
      <c r="D77" s="136">
        <f>G78+H78</f>
        <v>-4.25</v>
      </c>
      <c r="E77" s="141" t="s">
        <v>174</v>
      </c>
      <c r="F77" s="141" t="s">
        <v>173</v>
      </c>
      <c r="G77" s="45" t="s">
        <v>172</v>
      </c>
      <c r="H77" s="45" t="s">
        <v>171</v>
      </c>
      <c r="J77" s="127">
        <f t="shared" si="2"/>
        <v>73</v>
      </c>
      <c r="K77" s="128">
        <f>DATI!C111</f>
        <v>0</v>
      </c>
      <c r="L77" s="128">
        <f>DATI!D111</f>
        <v>0</v>
      </c>
      <c r="M77" s="128">
        <f>DATI!E111</f>
        <v>0</v>
      </c>
      <c r="N77" s="128">
        <f>DATI!F111</f>
        <v>0</v>
      </c>
    </row>
    <row r="78" spans="1:14" x14ac:dyDescent="0.25">
      <c r="A78" s="199"/>
      <c r="B78">
        <v>2</v>
      </c>
      <c r="C78" s="137">
        <f>E78-F78</f>
        <v>8.9250000000000007</v>
      </c>
      <c r="D78">
        <f>D77</f>
        <v>-4.25</v>
      </c>
      <c r="E78" s="140">
        <f>'grafico piano'!$M$19</f>
        <v>9.25</v>
      </c>
      <c r="F78" s="139">
        <f>'grafico piano'!$K$19/2</f>
        <v>0.32500000000000001</v>
      </c>
      <c r="G78" s="138">
        <f>'grafico piano'!$N$19</f>
        <v>-4.45</v>
      </c>
      <c r="H78" s="6">
        <f>'grafico piano'!$L$19/2</f>
        <v>0.2</v>
      </c>
      <c r="J78" s="127">
        <f t="shared" si="2"/>
        <v>74</v>
      </c>
      <c r="K78" s="128">
        <f>DATI!C112</f>
        <v>0</v>
      </c>
      <c r="L78" s="128">
        <f>DATI!D112</f>
        <v>0</v>
      </c>
      <c r="M78" s="128">
        <f>DATI!E112</f>
        <v>0</v>
      </c>
      <c r="N78" s="128">
        <f>DATI!F112</f>
        <v>0</v>
      </c>
    </row>
    <row r="79" spans="1:14" x14ac:dyDescent="0.25">
      <c r="A79" s="199"/>
      <c r="B79">
        <v>3</v>
      </c>
      <c r="C79" s="137">
        <f>E78-F78</f>
        <v>8.9250000000000007</v>
      </c>
      <c r="D79" s="136">
        <f>G78-H78</f>
        <v>-4.6500000000000004</v>
      </c>
      <c r="J79" s="127">
        <f t="shared" si="2"/>
        <v>75</v>
      </c>
      <c r="K79" s="128">
        <f>DATI!C113</f>
        <v>0</v>
      </c>
      <c r="L79" s="128">
        <f>DATI!D113</f>
        <v>0</v>
      </c>
      <c r="M79" s="128">
        <f>DATI!E113</f>
        <v>0</v>
      </c>
      <c r="N79" s="128">
        <f>DATI!F113</f>
        <v>0</v>
      </c>
    </row>
    <row r="80" spans="1:14" x14ac:dyDescent="0.25">
      <c r="A80" s="199"/>
      <c r="B80">
        <v>4</v>
      </c>
      <c r="C80">
        <f>C77</f>
        <v>9.5749999999999993</v>
      </c>
      <c r="D80">
        <f>D79</f>
        <v>-4.6500000000000004</v>
      </c>
      <c r="J80" s="127">
        <f t="shared" si="2"/>
        <v>76</v>
      </c>
      <c r="K80" s="128">
        <f>DATI!C114</f>
        <v>0</v>
      </c>
      <c r="L80" s="128">
        <f>DATI!D114</f>
        <v>0</v>
      </c>
      <c r="M80" s="128">
        <f>DATI!E114</f>
        <v>0</v>
      </c>
      <c r="N80" s="128">
        <f>DATI!F114</f>
        <v>0</v>
      </c>
    </row>
    <row r="81" spans="1:14" x14ac:dyDescent="0.25">
      <c r="A81" s="200"/>
      <c r="B81">
        <v>5</v>
      </c>
      <c r="C81">
        <f>C77</f>
        <v>9.5749999999999993</v>
      </c>
      <c r="D81">
        <f>D77</f>
        <v>-4.25</v>
      </c>
      <c r="J81" s="127">
        <f t="shared" si="2"/>
        <v>77</v>
      </c>
      <c r="K81" s="128">
        <f>DATI!C115</f>
        <v>0</v>
      </c>
      <c r="L81" s="128">
        <f>DATI!D115</f>
        <v>0</v>
      </c>
      <c r="M81" s="128">
        <f>DATI!E115</f>
        <v>0</v>
      </c>
      <c r="N81" s="128">
        <f>DATI!F115</f>
        <v>0</v>
      </c>
    </row>
    <row r="82" spans="1:14" x14ac:dyDescent="0.25">
      <c r="A82" s="198">
        <v>16</v>
      </c>
      <c r="B82">
        <v>1</v>
      </c>
      <c r="C82" s="137">
        <f>E83+F83</f>
        <v>13.725</v>
      </c>
      <c r="D82" s="136">
        <f>G83+H83</f>
        <v>-4.25</v>
      </c>
      <c r="E82" s="141" t="s">
        <v>174</v>
      </c>
      <c r="F82" s="141" t="s">
        <v>173</v>
      </c>
      <c r="G82" s="45" t="s">
        <v>172</v>
      </c>
      <c r="H82" s="45" t="s">
        <v>171</v>
      </c>
      <c r="J82" s="127">
        <f t="shared" si="2"/>
        <v>78</v>
      </c>
      <c r="K82" s="128">
        <f>DATI!C116</f>
        <v>0</v>
      </c>
      <c r="L82" s="128">
        <f>DATI!D116</f>
        <v>0</v>
      </c>
      <c r="M82" s="128">
        <f>DATI!E116</f>
        <v>0</v>
      </c>
      <c r="N82" s="128">
        <f>DATI!F116</f>
        <v>0</v>
      </c>
    </row>
    <row r="83" spans="1:14" x14ac:dyDescent="0.25">
      <c r="A83" s="199"/>
      <c r="B83">
        <v>2</v>
      </c>
      <c r="C83" s="137">
        <f>E83-F83</f>
        <v>13.075000000000001</v>
      </c>
      <c r="D83">
        <f>D82</f>
        <v>-4.25</v>
      </c>
      <c r="E83" s="140">
        <f>'grafico piano'!$M$20</f>
        <v>13.4</v>
      </c>
      <c r="F83" s="139">
        <f>'grafico piano'!$K$20/2</f>
        <v>0.32500000000000001</v>
      </c>
      <c r="G83" s="138">
        <f>'grafico piano'!$N$20</f>
        <v>-4.45</v>
      </c>
      <c r="H83" s="6">
        <f>'grafico piano'!$L$20/2</f>
        <v>0.2</v>
      </c>
      <c r="J83" s="127">
        <f t="shared" si="2"/>
        <v>79</v>
      </c>
      <c r="K83" s="128">
        <f>DATI!C117</f>
        <v>0</v>
      </c>
      <c r="L83" s="128">
        <f>DATI!D117</f>
        <v>0</v>
      </c>
      <c r="M83" s="128">
        <f>DATI!E117</f>
        <v>0</v>
      </c>
      <c r="N83" s="128">
        <f>DATI!F117</f>
        <v>0</v>
      </c>
    </row>
    <row r="84" spans="1:14" x14ac:dyDescent="0.25">
      <c r="A84" s="199"/>
      <c r="B84">
        <v>3</v>
      </c>
      <c r="C84" s="137">
        <f>E83-F83</f>
        <v>13.075000000000001</v>
      </c>
      <c r="D84" s="136">
        <f>G83-H83</f>
        <v>-4.6500000000000004</v>
      </c>
      <c r="J84" s="127">
        <f t="shared" si="2"/>
        <v>80</v>
      </c>
      <c r="K84" s="128">
        <f>DATI!C118</f>
        <v>0</v>
      </c>
      <c r="L84" s="128">
        <f>DATI!D118</f>
        <v>0</v>
      </c>
      <c r="M84" s="128">
        <f>DATI!E118</f>
        <v>0</v>
      </c>
      <c r="N84" s="128">
        <f>DATI!F118</f>
        <v>0</v>
      </c>
    </row>
    <row r="85" spans="1:14" x14ac:dyDescent="0.25">
      <c r="A85" s="199"/>
      <c r="B85">
        <v>4</v>
      </c>
      <c r="C85">
        <f>C82</f>
        <v>13.725</v>
      </c>
      <c r="D85">
        <f>D84</f>
        <v>-4.6500000000000004</v>
      </c>
    </row>
    <row r="86" spans="1:14" x14ac:dyDescent="0.25">
      <c r="A86" s="200"/>
      <c r="B86">
        <v>5</v>
      </c>
      <c r="C86">
        <f>C82</f>
        <v>13.725</v>
      </c>
      <c r="D86">
        <f>D82</f>
        <v>-4.25</v>
      </c>
    </row>
    <row r="87" spans="1:14" x14ac:dyDescent="0.25">
      <c r="A87" s="198">
        <v>17</v>
      </c>
      <c r="B87">
        <v>1</v>
      </c>
      <c r="C87" s="137">
        <f>E88+F88</f>
        <v>1</v>
      </c>
      <c r="D87" s="136">
        <f>G88+H88</f>
        <v>-4.1500000000000004</v>
      </c>
      <c r="E87" s="141" t="s">
        <v>174</v>
      </c>
      <c r="F87" s="141" t="s">
        <v>173</v>
      </c>
      <c r="G87" s="45" t="s">
        <v>172</v>
      </c>
      <c r="H87" s="45" t="s">
        <v>171</v>
      </c>
    </row>
    <row r="88" spans="1:14" x14ac:dyDescent="0.25">
      <c r="A88" s="199"/>
      <c r="B88">
        <v>2</v>
      </c>
      <c r="C88" s="137">
        <f>E88-F88</f>
        <v>-1</v>
      </c>
      <c r="D88">
        <f>D87</f>
        <v>-4.1500000000000004</v>
      </c>
      <c r="E88" s="140">
        <f>'grafico piano'!$M$21</f>
        <v>0</v>
      </c>
      <c r="F88" s="139">
        <f>'grafico piano'!$K$21/2</f>
        <v>1</v>
      </c>
      <c r="G88" s="138">
        <f>'grafico piano'!$N$21</f>
        <v>-4.25</v>
      </c>
      <c r="H88" s="6">
        <f>'grafico piano'!$L$21/2</f>
        <v>0.1</v>
      </c>
    </row>
    <row r="89" spans="1:14" x14ac:dyDescent="0.25">
      <c r="A89" s="199"/>
      <c r="B89">
        <v>3</v>
      </c>
      <c r="C89" s="137">
        <f>E88-F88</f>
        <v>-1</v>
      </c>
      <c r="D89" s="136">
        <f>G88-H88</f>
        <v>-4.3499999999999996</v>
      </c>
    </row>
    <row r="90" spans="1:14" x14ac:dyDescent="0.25">
      <c r="A90" s="199"/>
      <c r="B90">
        <v>4</v>
      </c>
      <c r="C90">
        <f>C87</f>
        <v>1</v>
      </c>
      <c r="D90">
        <f>D89</f>
        <v>-4.3499999999999996</v>
      </c>
    </row>
    <row r="91" spans="1:14" x14ac:dyDescent="0.25">
      <c r="A91" s="200"/>
      <c r="B91">
        <v>5</v>
      </c>
      <c r="C91">
        <f>C87</f>
        <v>1</v>
      </c>
      <c r="D91">
        <f>D87</f>
        <v>-4.1500000000000004</v>
      </c>
    </row>
    <row r="92" spans="1:14" x14ac:dyDescent="0.25">
      <c r="A92" s="198">
        <v>18</v>
      </c>
      <c r="B92">
        <v>1</v>
      </c>
      <c r="C92" s="137">
        <f>E93+F93</f>
        <v>-13.4</v>
      </c>
      <c r="D92" s="136">
        <f>G93+H93</f>
        <v>0.25</v>
      </c>
      <c r="E92" s="141" t="s">
        <v>174</v>
      </c>
      <c r="F92" s="141" t="s">
        <v>173</v>
      </c>
      <c r="G92" s="45" t="s">
        <v>172</v>
      </c>
      <c r="H92" s="45" t="s">
        <v>171</v>
      </c>
    </row>
    <row r="93" spans="1:14" x14ac:dyDescent="0.25">
      <c r="A93" s="199"/>
      <c r="B93">
        <v>2</v>
      </c>
      <c r="C93" s="137">
        <f>E93-F93</f>
        <v>-13.700000000000001</v>
      </c>
      <c r="D93">
        <f>D92</f>
        <v>0.25</v>
      </c>
      <c r="E93" s="140">
        <f>'grafico piano'!$M$22</f>
        <v>-13.55</v>
      </c>
      <c r="F93" s="139">
        <f>'grafico piano'!$K$22/2</f>
        <v>0.15</v>
      </c>
      <c r="G93" s="138">
        <f>'grafico piano'!$N$22</f>
        <v>0</v>
      </c>
      <c r="H93" s="6">
        <f>'grafico piano'!$L$22/2</f>
        <v>0.25</v>
      </c>
    </row>
    <row r="94" spans="1:14" x14ac:dyDescent="0.25">
      <c r="A94" s="199"/>
      <c r="B94">
        <v>3</v>
      </c>
      <c r="C94" s="137">
        <f>E93-F93</f>
        <v>-13.700000000000001</v>
      </c>
      <c r="D94" s="136">
        <f>G93-H93</f>
        <v>-0.25</v>
      </c>
    </row>
    <row r="95" spans="1:14" x14ac:dyDescent="0.25">
      <c r="A95" s="199"/>
      <c r="B95">
        <v>4</v>
      </c>
      <c r="C95">
        <f>C92</f>
        <v>-13.4</v>
      </c>
      <c r="D95">
        <f>D94</f>
        <v>-0.25</v>
      </c>
    </row>
    <row r="96" spans="1:14" x14ac:dyDescent="0.25">
      <c r="A96" s="200"/>
      <c r="B96">
        <v>5</v>
      </c>
      <c r="C96">
        <f>C92</f>
        <v>-13.4</v>
      </c>
      <c r="D96">
        <f>D92</f>
        <v>0.25</v>
      </c>
    </row>
    <row r="97" spans="1:8" x14ac:dyDescent="0.25">
      <c r="A97" s="198">
        <v>19</v>
      </c>
      <c r="B97">
        <v>1</v>
      </c>
      <c r="C97" s="137">
        <f>E98+F98</f>
        <v>-9.0500000000000007</v>
      </c>
      <c r="D97" s="136">
        <f>G98+H98</f>
        <v>0.32500000000000001</v>
      </c>
      <c r="E97" s="141" t="s">
        <v>174</v>
      </c>
      <c r="F97" s="141" t="s">
        <v>173</v>
      </c>
      <c r="G97" s="45" t="s">
        <v>172</v>
      </c>
      <c r="H97" s="45" t="s">
        <v>171</v>
      </c>
    </row>
    <row r="98" spans="1:8" x14ac:dyDescent="0.25">
      <c r="A98" s="199"/>
      <c r="B98">
        <v>2</v>
      </c>
      <c r="C98" s="137">
        <f>E98-F98</f>
        <v>-9.4499999999999993</v>
      </c>
      <c r="D98">
        <f>D97</f>
        <v>0.32500000000000001</v>
      </c>
      <c r="E98" s="140">
        <f>'grafico piano'!$M$23</f>
        <v>-9.25</v>
      </c>
      <c r="F98" s="139">
        <f>'grafico piano'!$K$23/2</f>
        <v>0.2</v>
      </c>
      <c r="G98" s="138">
        <f>'grafico piano'!$N$23</f>
        <v>0</v>
      </c>
      <c r="H98" s="6">
        <f>'grafico piano'!$L$23/2</f>
        <v>0.32500000000000001</v>
      </c>
    </row>
    <row r="99" spans="1:8" x14ac:dyDescent="0.25">
      <c r="A99" s="199"/>
      <c r="B99">
        <v>3</v>
      </c>
      <c r="C99" s="137">
        <f>E98-F98</f>
        <v>-9.4499999999999993</v>
      </c>
      <c r="D99" s="136">
        <f>G98-H98</f>
        <v>-0.32500000000000001</v>
      </c>
    </row>
    <row r="100" spans="1:8" x14ac:dyDescent="0.25">
      <c r="A100" s="199"/>
      <c r="B100">
        <v>4</v>
      </c>
      <c r="C100">
        <f>C97</f>
        <v>-9.0500000000000007</v>
      </c>
      <c r="D100">
        <f>D99</f>
        <v>-0.32500000000000001</v>
      </c>
    </row>
    <row r="101" spans="1:8" x14ac:dyDescent="0.25">
      <c r="A101" s="200"/>
      <c r="B101">
        <v>5</v>
      </c>
      <c r="C101">
        <f>C97</f>
        <v>-9.0500000000000007</v>
      </c>
      <c r="D101">
        <f>D97</f>
        <v>0.32500000000000001</v>
      </c>
    </row>
    <row r="102" spans="1:8" x14ac:dyDescent="0.25">
      <c r="A102" s="198">
        <v>20</v>
      </c>
      <c r="B102">
        <v>1</v>
      </c>
      <c r="C102" s="137">
        <f>E103+F103</f>
        <v>-5.55</v>
      </c>
      <c r="D102" s="136">
        <f>G103+H103</f>
        <v>0.32500000000000001</v>
      </c>
      <c r="E102" s="141" t="s">
        <v>174</v>
      </c>
      <c r="F102" s="141" t="s">
        <v>173</v>
      </c>
      <c r="G102" s="45" t="s">
        <v>172</v>
      </c>
      <c r="H102" s="45" t="s">
        <v>171</v>
      </c>
    </row>
    <row r="103" spans="1:8" x14ac:dyDescent="0.25">
      <c r="A103" s="199"/>
      <c r="B103">
        <v>2</v>
      </c>
      <c r="C103" s="137">
        <f>E103-F103</f>
        <v>-5.95</v>
      </c>
      <c r="D103">
        <f>D102</f>
        <v>0.32500000000000001</v>
      </c>
      <c r="E103" s="140">
        <f>'grafico piano'!$M$24</f>
        <v>-5.75</v>
      </c>
      <c r="F103" s="139">
        <f>'grafico piano'!$K$24/2</f>
        <v>0.2</v>
      </c>
      <c r="G103" s="138">
        <f>'grafico piano'!$N$24</f>
        <v>0</v>
      </c>
      <c r="H103" s="6">
        <f>'grafico piano'!$L$24/2</f>
        <v>0.32500000000000001</v>
      </c>
    </row>
    <row r="104" spans="1:8" x14ac:dyDescent="0.25">
      <c r="A104" s="199"/>
      <c r="B104">
        <v>3</v>
      </c>
      <c r="C104" s="137">
        <f>E103-F103</f>
        <v>-5.95</v>
      </c>
      <c r="D104" s="136">
        <f>G103-H103</f>
        <v>-0.32500000000000001</v>
      </c>
    </row>
    <row r="105" spans="1:8" x14ac:dyDescent="0.25">
      <c r="A105" s="199"/>
      <c r="B105">
        <v>4</v>
      </c>
      <c r="C105">
        <f>C102</f>
        <v>-5.55</v>
      </c>
      <c r="D105">
        <f>D104</f>
        <v>-0.32500000000000001</v>
      </c>
    </row>
    <row r="106" spans="1:8" x14ac:dyDescent="0.25">
      <c r="A106" s="200"/>
      <c r="B106">
        <v>5</v>
      </c>
      <c r="C106">
        <f>C102</f>
        <v>-5.55</v>
      </c>
      <c r="D106">
        <f>D102</f>
        <v>0.32500000000000001</v>
      </c>
    </row>
    <row r="107" spans="1:8" x14ac:dyDescent="0.25">
      <c r="A107" s="198">
        <v>21</v>
      </c>
      <c r="B107">
        <v>1</v>
      </c>
      <c r="C107" s="137">
        <f>E108+F108</f>
        <v>-1.25</v>
      </c>
      <c r="D107" s="136">
        <f>G108+H108</f>
        <v>0.32500000000000001</v>
      </c>
      <c r="E107" s="141" t="s">
        <v>174</v>
      </c>
      <c r="F107" s="141" t="s">
        <v>173</v>
      </c>
      <c r="G107" s="45" t="s">
        <v>172</v>
      </c>
      <c r="H107" s="45" t="s">
        <v>171</v>
      </c>
    </row>
    <row r="108" spans="1:8" x14ac:dyDescent="0.25">
      <c r="A108" s="199"/>
      <c r="B108">
        <v>2</v>
      </c>
      <c r="C108" s="137">
        <f>E108-F108</f>
        <v>-1.65</v>
      </c>
      <c r="D108">
        <f>D107</f>
        <v>0.32500000000000001</v>
      </c>
      <c r="E108" s="140">
        <f>'grafico piano'!$M$25</f>
        <v>-1.45</v>
      </c>
      <c r="F108" s="139">
        <f>'grafico piano'!$K$25/2</f>
        <v>0.2</v>
      </c>
      <c r="G108" s="138">
        <f>'grafico piano'!$N$25</f>
        <v>0</v>
      </c>
      <c r="H108" s="6">
        <f>'grafico piano'!$L$25/2</f>
        <v>0.32500000000000001</v>
      </c>
    </row>
    <row r="109" spans="1:8" x14ac:dyDescent="0.25">
      <c r="A109" s="199"/>
      <c r="B109">
        <v>3</v>
      </c>
      <c r="C109" s="137">
        <f>E108-F108</f>
        <v>-1.65</v>
      </c>
      <c r="D109" s="136">
        <f>G108-H108</f>
        <v>-0.32500000000000001</v>
      </c>
    </row>
    <row r="110" spans="1:8" x14ac:dyDescent="0.25">
      <c r="A110" s="199"/>
      <c r="B110">
        <v>4</v>
      </c>
      <c r="C110">
        <f>C107</f>
        <v>-1.25</v>
      </c>
      <c r="D110">
        <f>D109</f>
        <v>-0.32500000000000001</v>
      </c>
    </row>
    <row r="111" spans="1:8" x14ac:dyDescent="0.25">
      <c r="A111" s="200"/>
      <c r="B111">
        <v>5</v>
      </c>
      <c r="C111">
        <f>C107</f>
        <v>-1.25</v>
      </c>
      <c r="D111">
        <f>D107</f>
        <v>0.32500000000000001</v>
      </c>
    </row>
    <row r="112" spans="1:8" x14ac:dyDescent="0.25">
      <c r="A112" s="198">
        <v>22</v>
      </c>
      <c r="B112">
        <v>1</v>
      </c>
      <c r="C112" s="137">
        <f>E113+F113</f>
        <v>1.65</v>
      </c>
      <c r="D112" s="136">
        <f>G113+H113</f>
        <v>0.32500000000000001</v>
      </c>
      <c r="E112" s="141" t="s">
        <v>174</v>
      </c>
      <c r="F112" s="141" t="s">
        <v>173</v>
      </c>
      <c r="G112" s="45" t="s">
        <v>172</v>
      </c>
      <c r="H112" s="45" t="s">
        <v>171</v>
      </c>
    </row>
    <row r="113" spans="1:8" x14ac:dyDescent="0.25">
      <c r="A113" s="199"/>
      <c r="B113">
        <v>2</v>
      </c>
      <c r="C113" s="137">
        <f>E113-F113</f>
        <v>1.25</v>
      </c>
      <c r="D113">
        <f>D112</f>
        <v>0.32500000000000001</v>
      </c>
      <c r="E113" s="140">
        <f>'grafico piano'!$M$26</f>
        <v>1.45</v>
      </c>
      <c r="F113" s="139">
        <f>'grafico piano'!$K$26/2</f>
        <v>0.2</v>
      </c>
      <c r="G113" s="138">
        <f>'grafico piano'!$N$26</f>
        <v>0</v>
      </c>
      <c r="H113" s="6">
        <f>'grafico piano'!$L$26/2</f>
        <v>0.32500000000000001</v>
      </c>
    </row>
    <row r="114" spans="1:8" x14ac:dyDescent="0.25">
      <c r="A114" s="199"/>
      <c r="B114">
        <v>3</v>
      </c>
      <c r="C114" s="137">
        <f>E113-F113</f>
        <v>1.25</v>
      </c>
      <c r="D114" s="136">
        <f>G113-H113</f>
        <v>-0.32500000000000001</v>
      </c>
    </row>
    <row r="115" spans="1:8" x14ac:dyDescent="0.25">
      <c r="A115" s="199"/>
      <c r="B115">
        <v>4</v>
      </c>
      <c r="C115">
        <f>C112</f>
        <v>1.65</v>
      </c>
      <c r="D115">
        <f>D114</f>
        <v>-0.32500000000000001</v>
      </c>
    </row>
    <row r="116" spans="1:8" x14ac:dyDescent="0.25">
      <c r="A116" s="200"/>
      <c r="B116">
        <v>5</v>
      </c>
      <c r="C116">
        <f>C112</f>
        <v>1.65</v>
      </c>
      <c r="D116">
        <f>D112</f>
        <v>0.32500000000000001</v>
      </c>
    </row>
    <row r="117" spans="1:8" x14ac:dyDescent="0.25">
      <c r="A117" s="198">
        <v>23</v>
      </c>
      <c r="B117">
        <v>1</v>
      </c>
      <c r="C117" s="137">
        <f>E118+F118</f>
        <v>5.95</v>
      </c>
      <c r="D117" s="136">
        <f>G118+H118</f>
        <v>0.32500000000000001</v>
      </c>
      <c r="E117" s="141" t="s">
        <v>174</v>
      </c>
      <c r="F117" s="141" t="s">
        <v>173</v>
      </c>
      <c r="G117" s="45" t="s">
        <v>172</v>
      </c>
      <c r="H117" s="45" t="s">
        <v>171</v>
      </c>
    </row>
    <row r="118" spans="1:8" x14ac:dyDescent="0.25">
      <c r="A118" s="199"/>
      <c r="B118">
        <v>2</v>
      </c>
      <c r="C118" s="137">
        <f>E118-F118</f>
        <v>5.55</v>
      </c>
      <c r="D118">
        <f>D117</f>
        <v>0.32500000000000001</v>
      </c>
      <c r="E118" s="140">
        <f>'grafico piano'!$M$27</f>
        <v>5.75</v>
      </c>
      <c r="F118" s="139">
        <f>'grafico piano'!$K$27/2</f>
        <v>0.2</v>
      </c>
      <c r="G118" s="138">
        <f>'grafico piano'!$N$27</f>
        <v>0</v>
      </c>
      <c r="H118" s="6">
        <f>'grafico piano'!$L$27/2</f>
        <v>0.32500000000000001</v>
      </c>
    </row>
    <row r="119" spans="1:8" x14ac:dyDescent="0.25">
      <c r="A119" s="199"/>
      <c r="B119">
        <v>3</v>
      </c>
      <c r="C119" s="137">
        <f>E118-F118</f>
        <v>5.55</v>
      </c>
      <c r="D119" s="136">
        <f>G118-H118</f>
        <v>-0.32500000000000001</v>
      </c>
    </row>
    <row r="120" spans="1:8" x14ac:dyDescent="0.25">
      <c r="A120" s="199"/>
      <c r="B120">
        <v>4</v>
      </c>
      <c r="C120">
        <f>C117</f>
        <v>5.95</v>
      </c>
      <c r="D120">
        <f>D119</f>
        <v>-0.32500000000000001</v>
      </c>
    </row>
    <row r="121" spans="1:8" x14ac:dyDescent="0.25">
      <c r="A121" s="200"/>
      <c r="B121">
        <v>5</v>
      </c>
      <c r="C121">
        <f>C117</f>
        <v>5.95</v>
      </c>
      <c r="D121">
        <f>D117</f>
        <v>0.32500000000000001</v>
      </c>
    </row>
    <row r="122" spans="1:8" x14ac:dyDescent="0.25">
      <c r="A122" s="198">
        <v>24</v>
      </c>
      <c r="B122">
        <v>1</v>
      </c>
      <c r="C122" s="137">
        <f>E123+F123</f>
        <v>9.4499999999999993</v>
      </c>
      <c r="D122" s="136">
        <f>G123+H123</f>
        <v>0.32500000000000001</v>
      </c>
      <c r="E122" s="141" t="s">
        <v>174</v>
      </c>
      <c r="F122" s="141" t="s">
        <v>173</v>
      </c>
      <c r="G122" s="45" t="s">
        <v>172</v>
      </c>
      <c r="H122" s="45" t="s">
        <v>171</v>
      </c>
    </row>
    <row r="123" spans="1:8" x14ac:dyDescent="0.25">
      <c r="A123" s="199"/>
      <c r="B123">
        <v>2</v>
      </c>
      <c r="C123" s="137">
        <f>E123-F123</f>
        <v>9.0500000000000007</v>
      </c>
      <c r="D123">
        <f>D122</f>
        <v>0.32500000000000001</v>
      </c>
      <c r="E123" s="140">
        <f>'grafico piano'!$M$28</f>
        <v>9.25</v>
      </c>
      <c r="F123" s="139">
        <f>'grafico piano'!$K$28/2</f>
        <v>0.2</v>
      </c>
      <c r="G123" s="138">
        <f>'grafico piano'!$N$28</f>
        <v>0</v>
      </c>
      <c r="H123" s="6">
        <f>'grafico piano'!$L$28/2</f>
        <v>0.32500000000000001</v>
      </c>
    </row>
    <row r="124" spans="1:8" x14ac:dyDescent="0.25">
      <c r="A124" s="199"/>
      <c r="B124">
        <v>3</v>
      </c>
      <c r="C124" s="137">
        <f>E123-F123</f>
        <v>9.0500000000000007</v>
      </c>
      <c r="D124" s="136">
        <f>G123-H123</f>
        <v>-0.32500000000000001</v>
      </c>
    </row>
    <row r="125" spans="1:8" x14ac:dyDescent="0.25">
      <c r="A125" s="199"/>
      <c r="B125">
        <v>4</v>
      </c>
      <c r="C125">
        <f>C122</f>
        <v>9.4499999999999993</v>
      </c>
      <c r="D125">
        <f>D124</f>
        <v>-0.32500000000000001</v>
      </c>
    </row>
    <row r="126" spans="1:8" x14ac:dyDescent="0.25">
      <c r="A126" s="200"/>
      <c r="B126">
        <v>5</v>
      </c>
      <c r="C126">
        <f>C122</f>
        <v>9.4499999999999993</v>
      </c>
      <c r="D126">
        <f>D122</f>
        <v>0.32500000000000001</v>
      </c>
    </row>
    <row r="127" spans="1:8" x14ac:dyDescent="0.25">
      <c r="A127" s="198">
        <v>25</v>
      </c>
      <c r="B127">
        <v>1</v>
      </c>
      <c r="C127" s="137">
        <f>E128+F128</f>
        <v>13.700000000000001</v>
      </c>
      <c r="D127" s="136">
        <f>G128+H128</f>
        <v>0.25</v>
      </c>
      <c r="E127" s="141" t="s">
        <v>174</v>
      </c>
      <c r="F127" s="141" t="s">
        <v>173</v>
      </c>
      <c r="G127" s="45" t="s">
        <v>172</v>
      </c>
      <c r="H127" s="45" t="s">
        <v>171</v>
      </c>
    </row>
    <row r="128" spans="1:8" x14ac:dyDescent="0.25">
      <c r="A128" s="199"/>
      <c r="B128">
        <v>2</v>
      </c>
      <c r="C128" s="137">
        <f>E128-F128</f>
        <v>13.4</v>
      </c>
      <c r="D128">
        <f>D127</f>
        <v>0.25</v>
      </c>
      <c r="E128" s="140">
        <f>'grafico piano'!$M$29</f>
        <v>13.55</v>
      </c>
      <c r="F128" s="139">
        <f>'grafico piano'!$K$29/2</f>
        <v>0.15</v>
      </c>
      <c r="G128" s="138">
        <f>'grafico piano'!$N$29</f>
        <v>0</v>
      </c>
      <c r="H128" s="6">
        <f>'grafico piano'!$L$29/2</f>
        <v>0.25</v>
      </c>
    </row>
    <row r="129" spans="1:8" x14ac:dyDescent="0.25">
      <c r="A129" s="199"/>
      <c r="B129">
        <v>3</v>
      </c>
      <c r="C129" s="137">
        <f>E128-F128</f>
        <v>13.4</v>
      </c>
      <c r="D129" s="136">
        <f>G128-H128</f>
        <v>-0.25</v>
      </c>
    </row>
    <row r="130" spans="1:8" x14ac:dyDescent="0.25">
      <c r="A130" s="199"/>
      <c r="B130">
        <v>4</v>
      </c>
      <c r="C130">
        <f>C127</f>
        <v>13.700000000000001</v>
      </c>
      <c r="D130">
        <f>D129</f>
        <v>-0.25</v>
      </c>
    </row>
    <row r="131" spans="1:8" x14ac:dyDescent="0.25">
      <c r="A131" s="200"/>
      <c r="B131">
        <v>5</v>
      </c>
      <c r="C131">
        <f>C127</f>
        <v>13.700000000000001</v>
      </c>
      <c r="D131">
        <f>D127</f>
        <v>0.25</v>
      </c>
    </row>
    <row r="132" spans="1:8" x14ac:dyDescent="0.25">
      <c r="A132" s="198">
        <v>26</v>
      </c>
      <c r="B132">
        <v>1</v>
      </c>
      <c r="C132" s="137">
        <f>E133+F133</f>
        <v>-0.8</v>
      </c>
      <c r="D132" s="136">
        <f>G133+H133</f>
        <v>-2.35</v>
      </c>
      <c r="E132" s="141" t="s">
        <v>174</v>
      </c>
      <c r="F132" s="141" t="s">
        <v>173</v>
      </c>
      <c r="G132" s="45" t="s">
        <v>172</v>
      </c>
      <c r="H132" s="45" t="s">
        <v>171</v>
      </c>
    </row>
    <row r="133" spans="1:8" x14ac:dyDescent="0.25">
      <c r="A133" s="199"/>
      <c r="B133">
        <v>2</v>
      </c>
      <c r="C133" s="137">
        <f>E133-F133</f>
        <v>-1</v>
      </c>
      <c r="D133">
        <f>D132</f>
        <v>-2.35</v>
      </c>
      <c r="E133" s="140">
        <f>'grafico piano'!$M$30</f>
        <v>-0.9</v>
      </c>
      <c r="F133" s="139">
        <f>'grafico piano'!$K$30/2</f>
        <v>0.1</v>
      </c>
      <c r="G133" s="138">
        <f>'grafico piano'!$N$30</f>
        <v>-3.25</v>
      </c>
      <c r="H133" s="6">
        <f>'grafico piano'!$L$30/2</f>
        <v>0.9</v>
      </c>
    </row>
    <row r="134" spans="1:8" x14ac:dyDescent="0.25">
      <c r="A134" s="199"/>
      <c r="B134">
        <v>3</v>
      </c>
      <c r="C134" s="137">
        <f>E133-F133</f>
        <v>-1</v>
      </c>
      <c r="D134" s="136">
        <f>G133-H133</f>
        <v>-4.1500000000000004</v>
      </c>
    </row>
    <row r="135" spans="1:8" x14ac:dyDescent="0.25">
      <c r="A135" s="199"/>
      <c r="B135">
        <v>4</v>
      </c>
      <c r="C135">
        <f>C132</f>
        <v>-0.8</v>
      </c>
      <c r="D135">
        <f>D134</f>
        <v>-4.1500000000000004</v>
      </c>
    </row>
    <row r="136" spans="1:8" x14ac:dyDescent="0.25">
      <c r="A136" s="200"/>
      <c r="B136">
        <v>5</v>
      </c>
      <c r="C136">
        <f>C132</f>
        <v>-0.8</v>
      </c>
      <c r="D136">
        <f>D132</f>
        <v>-2.35</v>
      </c>
    </row>
    <row r="137" spans="1:8" x14ac:dyDescent="0.25">
      <c r="A137" s="198">
        <v>27</v>
      </c>
      <c r="B137">
        <v>1</v>
      </c>
      <c r="C137" s="137">
        <f>E138+F138</f>
        <v>1</v>
      </c>
      <c r="D137" s="136">
        <f>G138+H138</f>
        <v>-2.35</v>
      </c>
      <c r="E137" s="141" t="s">
        <v>174</v>
      </c>
      <c r="F137" s="141" t="s">
        <v>173</v>
      </c>
      <c r="G137" s="45" t="s">
        <v>172</v>
      </c>
      <c r="H137" s="45" t="s">
        <v>171</v>
      </c>
    </row>
    <row r="138" spans="1:8" x14ac:dyDescent="0.25">
      <c r="A138" s="199"/>
      <c r="B138">
        <v>2</v>
      </c>
      <c r="C138" s="137">
        <f>E138-F138</f>
        <v>0.8</v>
      </c>
      <c r="D138">
        <f>D137</f>
        <v>-2.35</v>
      </c>
      <c r="E138" s="140">
        <f>'grafico piano'!$M$31</f>
        <v>0.9</v>
      </c>
      <c r="F138" s="139">
        <f>'grafico piano'!$K$31/2</f>
        <v>0.1</v>
      </c>
      <c r="G138" s="138">
        <f>'grafico piano'!$N$31</f>
        <v>-3.25</v>
      </c>
      <c r="H138" s="6">
        <f>'grafico piano'!$L$31/2</f>
        <v>0.9</v>
      </c>
    </row>
    <row r="139" spans="1:8" x14ac:dyDescent="0.25">
      <c r="A139" s="199"/>
      <c r="B139">
        <v>3</v>
      </c>
      <c r="C139" s="137">
        <f>E138-F138</f>
        <v>0.8</v>
      </c>
      <c r="D139" s="136">
        <f>G138-H138</f>
        <v>-4.1500000000000004</v>
      </c>
    </row>
    <row r="140" spans="1:8" x14ac:dyDescent="0.25">
      <c r="A140" s="199"/>
      <c r="B140">
        <v>4</v>
      </c>
      <c r="C140">
        <f>C137</f>
        <v>1</v>
      </c>
      <c r="D140">
        <f>D139</f>
        <v>-4.1500000000000004</v>
      </c>
    </row>
    <row r="141" spans="1:8" x14ac:dyDescent="0.25">
      <c r="A141" s="200"/>
      <c r="B141">
        <v>5</v>
      </c>
      <c r="C141">
        <f>C137</f>
        <v>1</v>
      </c>
      <c r="D141">
        <f>D137</f>
        <v>-2.35</v>
      </c>
    </row>
    <row r="142" spans="1:8" x14ac:dyDescent="0.25">
      <c r="A142" s="198">
        <v>28</v>
      </c>
      <c r="B142">
        <v>1</v>
      </c>
      <c r="C142" s="137">
        <f>E143+F143</f>
        <v>0</v>
      </c>
      <c r="D142" s="136">
        <f>G143+H143</f>
        <v>0</v>
      </c>
      <c r="E142" s="141" t="s">
        <v>174</v>
      </c>
      <c r="F142" s="141" t="s">
        <v>173</v>
      </c>
      <c r="G142" s="45" t="s">
        <v>172</v>
      </c>
      <c r="H142" s="45" t="s">
        <v>171</v>
      </c>
    </row>
    <row r="143" spans="1:8" x14ac:dyDescent="0.25">
      <c r="A143" s="199"/>
      <c r="B143">
        <v>2</v>
      </c>
      <c r="C143" s="137">
        <f>E143-F143</f>
        <v>0</v>
      </c>
      <c r="D143">
        <f>D142</f>
        <v>0</v>
      </c>
      <c r="E143" s="140">
        <f>'grafico piano'!$M$32</f>
        <v>0</v>
      </c>
      <c r="F143" s="139">
        <f>'grafico piano'!$K$32/2</f>
        <v>0</v>
      </c>
      <c r="G143" s="138">
        <f>'grafico piano'!$N$32</f>
        <v>0</v>
      </c>
      <c r="H143" s="6">
        <f>'grafico piano'!$L$32/2</f>
        <v>0</v>
      </c>
    </row>
    <row r="144" spans="1:8" x14ac:dyDescent="0.25">
      <c r="A144" s="199"/>
      <c r="B144">
        <v>3</v>
      </c>
      <c r="C144" s="137">
        <f>E143-F143</f>
        <v>0</v>
      </c>
      <c r="D144" s="136">
        <f>G143-H143</f>
        <v>0</v>
      </c>
    </row>
    <row r="145" spans="1:8" x14ac:dyDescent="0.25">
      <c r="A145" s="199"/>
      <c r="B145">
        <v>4</v>
      </c>
      <c r="C145">
        <f>C142</f>
        <v>0</v>
      </c>
      <c r="D145">
        <f>D144</f>
        <v>0</v>
      </c>
    </row>
    <row r="146" spans="1:8" x14ac:dyDescent="0.25">
      <c r="A146" s="200"/>
      <c r="B146">
        <v>5</v>
      </c>
      <c r="C146">
        <f>C142</f>
        <v>0</v>
      </c>
      <c r="D146">
        <f>D142</f>
        <v>0</v>
      </c>
    </row>
    <row r="147" spans="1:8" x14ac:dyDescent="0.25">
      <c r="A147" s="198">
        <v>29</v>
      </c>
      <c r="B147">
        <v>1</v>
      </c>
      <c r="C147" s="137">
        <f>E148+F148</f>
        <v>0</v>
      </c>
      <c r="D147" s="136">
        <f>G148+H148</f>
        <v>0</v>
      </c>
      <c r="E147" s="141" t="s">
        <v>174</v>
      </c>
      <c r="F147" s="141" t="s">
        <v>173</v>
      </c>
      <c r="G147" s="45" t="s">
        <v>172</v>
      </c>
      <c r="H147" s="45" t="s">
        <v>171</v>
      </c>
    </row>
    <row r="148" spans="1:8" x14ac:dyDescent="0.25">
      <c r="A148" s="199"/>
      <c r="B148">
        <v>2</v>
      </c>
      <c r="C148" s="137">
        <f>E148-F148</f>
        <v>0</v>
      </c>
      <c r="D148">
        <f>D147</f>
        <v>0</v>
      </c>
      <c r="E148" s="140">
        <f>'grafico piano'!$M$33</f>
        <v>0</v>
      </c>
      <c r="F148" s="139">
        <f>'grafico piano'!$K$33/2</f>
        <v>0</v>
      </c>
      <c r="G148" s="138">
        <f>'grafico piano'!$N$33</f>
        <v>0</v>
      </c>
      <c r="H148" s="6">
        <f>'grafico piano'!$L$33/2</f>
        <v>0</v>
      </c>
    </row>
    <row r="149" spans="1:8" x14ac:dyDescent="0.25">
      <c r="A149" s="199"/>
      <c r="B149">
        <v>3</v>
      </c>
      <c r="C149" s="137">
        <f>E148-F148</f>
        <v>0</v>
      </c>
      <c r="D149" s="136">
        <f>G148-H148</f>
        <v>0</v>
      </c>
    </row>
    <row r="150" spans="1:8" x14ac:dyDescent="0.25">
      <c r="A150" s="199"/>
      <c r="B150">
        <v>4</v>
      </c>
      <c r="C150">
        <f>C147</f>
        <v>0</v>
      </c>
      <c r="D150">
        <f>D149</f>
        <v>0</v>
      </c>
    </row>
    <row r="151" spans="1:8" x14ac:dyDescent="0.25">
      <c r="A151" s="200"/>
      <c r="B151">
        <v>5</v>
      </c>
      <c r="C151">
        <f>C147</f>
        <v>0</v>
      </c>
      <c r="D151">
        <f>D147</f>
        <v>0</v>
      </c>
    </row>
    <row r="152" spans="1:8" x14ac:dyDescent="0.25">
      <c r="A152" s="198">
        <v>30</v>
      </c>
      <c r="B152">
        <v>1</v>
      </c>
      <c r="C152" s="137">
        <f>E153+F153</f>
        <v>0</v>
      </c>
      <c r="D152" s="136">
        <f>G153+H153</f>
        <v>0</v>
      </c>
      <c r="E152" s="141" t="s">
        <v>174</v>
      </c>
      <c r="F152" s="141" t="s">
        <v>173</v>
      </c>
      <c r="G152" s="45" t="s">
        <v>172</v>
      </c>
      <c r="H152" s="45" t="s">
        <v>171</v>
      </c>
    </row>
    <row r="153" spans="1:8" x14ac:dyDescent="0.25">
      <c r="A153" s="199"/>
      <c r="B153">
        <v>2</v>
      </c>
      <c r="C153" s="137">
        <f>E153-F153</f>
        <v>0</v>
      </c>
      <c r="D153">
        <f>D152</f>
        <v>0</v>
      </c>
      <c r="E153" s="140">
        <f>'grafico piano'!$M$34</f>
        <v>0</v>
      </c>
      <c r="F153" s="139">
        <f>'grafico piano'!$K$34/2</f>
        <v>0</v>
      </c>
      <c r="G153" s="138">
        <f>'grafico piano'!$N$34</f>
        <v>0</v>
      </c>
      <c r="H153" s="6">
        <f>'grafico piano'!$L$34/2</f>
        <v>0</v>
      </c>
    </row>
    <row r="154" spans="1:8" x14ac:dyDescent="0.25">
      <c r="A154" s="199"/>
      <c r="B154">
        <v>3</v>
      </c>
      <c r="C154" s="137">
        <f>E153-F153</f>
        <v>0</v>
      </c>
      <c r="D154" s="136">
        <f>G153-H153</f>
        <v>0</v>
      </c>
    </row>
    <row r="155" spans="1:8" x14ac:dyDescent="0.25">
      <c r="A155" s="199"/>
      <c r="B155">
        <v>4</v>
      </c>
      <c r="C155">
        <f>C152</f>
        <v>0</v>
      </c>
      <c r="D155">
        <f>D154</f>
        <v>0</v>
      </c>
    </row>
    <row r="156" spans="1:8" x14ac:dyDescent="0.25">
      <c r="A156" s="200"/>
      <c r="B156">
        <v>5</v>
      </c>
      <c r="C156">
        <f>C152</f>
        <v>0</v>
      </c>
      <c r="D156">
        <f>D152</f>
        <v>0</v>
      </c>
    </row>
    <row r="157" spans="1:8" x14ac:dyDescent="0.25">
      <c r="A157" s="198">
        <v>31</v>
      </c>
      <c r="B157">
        <v>1</v>
      </c>
      <c r="C157" s="137">
        <f>E158+F158</f>
        <v>0</v>
      </c>
      <c r="D157" s="136">
        <f>G158+H158</f>
        <v>0</v>
      </c>
      <c r="E157" s="141" t="s">
        <v>174</v>
      </c>
      <c r="F157" s="141" t="s">
        <v>173</v>
      </c>
      <c r="G157" s="45" t="s">
        <v>172</v>
      </c>
      <c r="H157" s="45" t="s">
        <v>171</v>
      </c>
    </row>
    <row r="158" spans="1:8" x14ac:dyDescent="0.25">
      <c r="A158" s="199"/>
      <c r="B158">
        <v>2</v>
      </c>
      <c r="C158" s="137">
        <f>E158-F158</f>
        <v>0</v>
      </c>
      <c r="D158">
        <f>D157</f>
        <v>0</v>
      </c>
      <c r="E158" s="140">
        <f>'grafico piano'!$M$35</f>
        <v>0</v>
      </c>
      <c r="F158" s="139">
        <f>'grafico piano'!$K$35/2</f>
        <v>0</v>
      </c>
      <c r="G158" s="138">
        <f>'grafico piano'!$N$35</f>
        <v>0</v>
      </c>
      <c r="H158" s="6">
        <f>'grafico piano'!$L$35/2</f>
        <v>0</v>
      </c>
    </row>
    <row r="159" spans="1:8" x14ac:dyDescent="0.25">
      <c r="A159" s="199"/>
      <c r="B159">
        <v>3</v>
      </c>
      <c r="C159" s="137">
        <f>E158-F158</f>
        <v>0</v>
      </c>
      <c r="D159" s="136">
        <f>G158-H158</f>
        <v>0</v>
      </c>
    </row>
    <row r="160" spans="1:8" x14ac:dyDescent="0.25">
      <c r="A160" s="199"/>
      <c r="B160">
        <v>4</v>
      </c>
      <c r="C160">
        <f>C157</f>
        <v>0</v>
      </c>
      <c r="D160">
        <f>D159</f>
        <v>0</v>
      </c>
    </row>
    <row r="161" spans="1:8" x14ac:dyDescent="0.25">
      <c r="A161" s="200"/>
      <c r="B161">
        <v>5</v>
      </c>
      <c r="C161">
        <f>C157</f>
        <v>0</v>
      </c>
      <c r="D161">
        <f>D157</f>
        <v>0</v>
      </c>
    </row>
    <row r="162" spans="1:8" x14ac:dyDescent="0.25">
      <c r="A162" s="198">
        <v>32</v>
      </c>
      <c r="B162">
        <v>1</v>
      </c>
      <c r="C162" s="137">
        <f>E163+F163</f>
        <v>0</v>
      </c>
      <c r="D162" s="136">
        <f>G163+H163</f>
        <v>0</v>
      </c>
      <c r="E162" s="141" t="s">
        <v>174</v>
      </c>
      <c r="F162" s="141" t="s">
        <v>173</v>
      </c>
      <c r="G162" s="45" t="s">
        <v>172</v>
      </c>
      <c r="H162" s="45" t="s">
        <v>171</v>
      </c>
    </row>
    <row r="163" spans="1:8" x14ac:dyDescent="0.25">
      <c r="A163" s="199"/>
      <c r="B163">
        <v>2</v>
      </c>
      <c r="C163" s="137">
        <f>E163-F163</f>
        <v>0</v>
      </c>
      <c r="D163">
        <f>D162</f>
        <v>0</v>
      </c>
      <c r="E163" s="140">
        <f>'grafico piano'!$M$36</f>
        <v>0</v>
      </c>
      <c r="F163" s="139">
        <f>'grafico piano'!$K$36/2</f>
        <v>0</v>
      </c>
      <c r="G163" s="138">
        <f>'grafico piano'!$N$36</f>
        <v>0</v>
      </c>
      <c r="H163" s="6">
        <f>'grafico piano'!$L$36/2</f>
        <v>0</v>
      </c>
    </row>
    <row r="164" spans="1:8" x14ac:dyDescent="0.25">
      <c r="A164" s="199"/>
      <c r="B164">
        <v>3</v>
      </c>
      <c r="C164" s="137">
        <f>E163-F163</f>
        <v>0</v>
      </c>
      <c r="D164" s="136">
        <f>G163-H163</f>
        <v>0</v>
      </c>
    </row>
    <row r="165" spans="1:8" x14ac:dyDescent="0.25">
      <c r="A165" s="199"/>
      <c r="B165">
        <v>4</v>
      </c>
      <c r="C165">
        <f>C162</f>
        <v>0</v>
      </c>
      <c r="D165">
        <f>D164</f>
        <v>0</v>
      </c>
    </row>
    <row r="166" spans="1:8" x14ac:dyDescent="0.25">
      <c r="A166" s="200"/>
      <c r="B166">
        <v>5</v>
      </c>
      <c r="C166">
        <f>C162</f>
        <v>0</v>
      </c>
      <c r="D166">
        <f>D162</f>
        <v>0</v>
      </c>
    </row>
    <row r="167" spans="1:8" x14ac:dyDescent="0.25">
      <c r="A167" s="198">
        <v>33</v>
      </c>
      <c r="B167">
        <v>1</v>
      </c>
      <c r="C167" s="137">
        <f>E168+F168</f>
        <v>0</v>
      </c>
      <c r="D167" s="136">
        <f>G168+H168</f>
        <v>0</v>
      </c>
      <c r="E167" s="141" t="s">
        <v>174</v>
      </c>
      <c r="F167" s="141" t="s">
        <v>173</v>
      </c>
      <c r="G167" s="45" t="s">
        <v>172</v>
      </c>
      <c r="H167" s="45" t="s">
        <v>171</v>
      </c>
    </row>
    <row r="168" spans="1:8" x14ac:dyDescent="0.25">
      <c r="A168" s="199"/>
      <c r="B168">
        <v>2</v>
      </c>
      <c r="C168" s="137">
        <f>E168-F168</f>
        <v>0</v>
      </c>
      <c r="D168">
        <f>D167</f>
        <v>0</v>
      </c>
      <c r="E168" s="140">
        <f>'grafico piano'!$M$37</f>
        <v>0</v>
      </c>
      <c r="F168" s="139">
        <f>'grafico piano'!$K$37/2</f>
        <v>0</v>
      </c>
      <c r="G168" s="138">
        <f>'grafico piano'!$N$37</f>
        <v>0</v>
      </c>
      <c r="H168" s="6">
        <f>'grafico piano'!$L$37/2</f>
        <v>0</v>
      </c>
    </row>
    <row r="169" spans="1:8" x14ac:dyDescent="0.25">
      <c r="A169" s="199"/>
      <c r="B169">
        <v>3</v>
      </c>
      <c r="C169" s="137">
        <f>E168-F168</f>
        <v>0</v>
      </c>
      <c r="D169" s="136">
        <f>G168-H168</f>
        <v>0</v>
      </c>
    </row>
    <row r="170" spans="1:8" x14ac:dyDescent="0.25">
      <c r="A170" s="199"/>
      <c r="B170">
        <v>4</v>
      </c>
      <c r="C170">
        <f>C167</f>
        <v>0</v>
      </c>
      <c r="D170">
        <f>D169</f>
        <v>0</v>
      </c>
    </row>
    <row r="171" spans="1:8" x14ac:dyDescent="0.25">
      <c r="A171" s="200"/>
      <c r="B171">
        <v>5</v>
      </c>
      <c r="C171">
        <f>C167</f>
        <v>0</v>
      </c>
      <c r="D171">
        <f>D167</f>
        <v>0</v>
      </c>
    </row>
    <row r="172" spans="1:8" x14ac:dyDescent="0.25">
      <c r="A172" s="198">
        <v>34</v>
      </c>
      <c r="B172">
        <v>1</v>
      </c>
      <c r="C172" s="137">
        <f>E173+F173</f>
        <v>0</v>
      </c>
      <c r="D172" s="136">
        <f>G173+H173</f>
        <v>0</v>
      </c>
      <c r="E172" s="141" t="s">
        <v>174</v>
      </c>
      <c r="F172" s="141" t="s">
        <v>173</v>
      </c>
      <c r="G172" s="45" t="s">
        <v>172</v>
      </c>
      <c r="H172" s="45" t="s">
        <v>171</v>
      </c>
    </row>
    <row r="173" spans="1:8" x14ac:dyDescent="0.25">
      <c r="A173" s="199"/>
      <c r="B173">
        <v>2</v>
      </c>
      <c r="C173" s="137">
        <f>E173-F173</f>
        <v>0</v>
      </c>
      <c r="D173">
        <f>D172</f>
        <v>0</v>
      </c>
      <c r="E173" s="140">
        <f>'grafico piano'!$M$38</f>
        <v>0</v>
      </c>
      <c r="F173" s="139">
        <f>'grafico piano'!$K$38/2</f>
        <v>0</v>
      </c>
      <c r="G173" s="138">
        <f>'grafico piano'!$N$38</f>
        <v>0</v>
      </c>
      <c r="H173" s="6">
        <f>'grafico piano'!$L$38/2</f>
        <v>0</v>
      </c>
    </row>
    <row r="174" spans="1:8" x14ac:dyDescent="0.25">
      <c r="A174" s="199"/>
      <c r="B174">
        <v>3</v>
      </c>
      <c r="C174" s="137">
        <f>E173-F173</f>
        <v>0</v>
      </c>
      <c r="D174" s="136">
        <f>G173-H173</f>
        <v>0</v>
      </c>
    </row>
    <row r="175" spans="1:8" x14ac:dyDescent="0.25">
      <c r="A175" s="199"/>
      <c r="B175">
        <v>4</v>
      </c>
      <c r="C175">
        <f>C172</f>
        <v>0</v>
      </c>
      <c r="D175">
        <f>D174</f>
        <v>0</v>
      </c>
    </row>
    <row r="176" spans="1:8" x14ac:dyDescent="0.25">
      <c r="A176" s="200"/>
      <c r="B176">
        <v>5</v>
      </c>
      <c r="C176">
        <f>C172</f>
        <v>0</v>
      </c>
      <c r="D176">
        <f>D172</f>
        <v>0</v>
      </c>
    </row>
    <row r="177" spans="1:8" x14ac:dyDescent="0.25">
      <c r="A177" s="198">
        <v>35</v>
      </c>
      <c r="B177">
        <v>1</v>
      </c>
      <c r="C177" s="137">
        <f>E178+F178</f>
        <v>0</v>
      </c>
      <c r="D177" s="136">
        <f>G178+H178</f>
        <v>0</v>
      </c>
      <c r="E177" s="141" t="s">
        <v>174</v>
      </c>
      <c r="F177" s="141" t="s">
        <v>173</v>
      </c>
      <c r="G177" s="45" t="s">
        <v>172</v>
      </c>
      <c r="H177" s="45" t="s">
        <v>171</v>
      </c>
    </row>
    <row r="178" spans="1:8" x14ac:dyDescent="0.25">
      <c r="A178" s="199"/>
      <c r="B178">
        <v>2</v>
      </c>
      <c r="C178" s="137">
        <f>E178-F178</f>
        <v>0</v>
      </c>
      <c r="D178">
        <f>D177</f>
        <v>0</v>
      </c>
      <c r="E178" s="140">
        <f>'grafico piano'!$M$39</f>
        <v>0</v>
      </c>
      <c r="F178" s="139">
        <f>'grafico piano'!$K$39/2</f>
        <v>0</v>
      </c>
      <c r="G178" s="138">
        <f>'grafico piano'!$N$39</f>
        <v>0</v>
      </c>
      <c r="H178" s="6">
        <f>'grafico piano'!$L$39/2</f>
        <v>0</v>
      </c>
    </row>
    <row r="179" spans="1:8" x14ac:dyDescent="0.25">
      <c r="A179" s="199"/>
      <c r="B179">
        <v>3</v>
      </c>
      <c r="C179" s="137">
        <f>E178-F178</f>
        <v>0</v>
      </c>
      <c r="D179" s="136">
        <f>G178-H178</f>
        <v>0</v>
      </c>
    </row>
    <row r="180" spans="1:8" x14ac:dyDescent="0.25">
      <c r="A180" s="199"/>
      <c r="B180">
        <v>4</v>
      </c>
      <c r="C180">
        <f>C177</f>
        <v>0</v>
      </c>
      <c r="D180">
        <f>D179</f>
        <v>0</v>
      </c>
    </row>
    <row r="181" spans="1:8" x14ac:dyDescent="0.25">
      <c r="A181" s="200"/>
      <c r="B181">
        <v>5</v>
      </c>
      <c r="C181">
        <f>C177</f>
        <v>0</v>
      </c>
      <c r="D181">
        <f>D177</f>
        <v>0</v>
      </c>
    </row>
    <row r="182" spans="1:8" x14ac:dyDescent="0.25">
      <c r="A182" s="198">
        <v>36</v>
      </c>
      <c r="B182">
        <v>1</v>
      </c>
      <c r="C182" s="137">
        <f>E183+F183</f>
        <v>0</v>
      </c>
      <c r="D182" s="136">
        <f>G183+H183</f>
        <v>0</v>
      </c>
      <c r="E182" s="141" t="s">
        <v>174</v>
      </c>
      <c r="F182" s="141" t="s">
        <v>173</v>
      </c>
      <c r="G182" s="45" t="s">
        <v>172</v>
      </c>
      <c r="H182" s="45" t="s">
        <v>171</v>
      </c>
    </row>
    <row r="183" spans="1:8" x14ac:dyDescent="0.25">
      <c r="A183" s="199"/>
      <c r="B183">
        <v>2</v>
      </c>
      <c r="C183" s="137">
        <f>E183-F183</f>
        <v>0</v>
      </c>
      <c r="D183">
        <f>D182</f>
        <v>0</v>
      </c>
      <c r="E183" s="140">
        <f>'grafico piano'!$M$40</f>
        <v>0</v>
      </c>
      <c r="F183" s="139">
        <f>'grafico piano'!$K$40/2</f>
        <v>0</v>
      </c>
      <c r="G183" s="138">
        <f>'grafico piano'!$N$40</f>
        <v>0</v>
      </c>
      <c r="H183" s="6">
        <f>'grafico piano'!$L$40/2</f>
        <v>0</v>
      </c>
    </row>
    <row r="184" spans="1:8" x14ac:dyDescent="0.25">
      <c r="A184" s="199"/>
      <c r="B184">
        <v>3</v>
      </c>
      <c r="C184" s="137">
        <f>E183-F183</f>
        <v>0</v>
      </c>
      <c r="D184" s="136">
        <f>G183-H183</f>
        <v>0</v>
      </c>
    </row>
    <row r="185" spans="1:8" x14ac:dyDescent="0.25">
      <c r="A185" s="199"/>
      <c r="B185">
        <v>4</v>
      </c>
      <c r="C185">
        <f>C182</f>
        <v>0</v>
      </c>
      <c r="D185">
        <f>D184</f>
        <v>0</v>
      </c>
    </row>
    <row r="186" spans="1:8" x14ac:dyDescent="0.25">
      <c r="A186" s="200"/>
      <c r="B186">
        <v>5</v>
      </c>
      <c r="C186">
        <f>C182</f>
        <v>0</v>
      </c>
      <c r="D186">
        <f>D182</f>
        <v>0</v>
      </c>
    </row>
    <row r="187" spans="1:8" x14ac:dyDescent="0.25">
      <c r="A187" s="198">
        <v>37</v>
      </c>
      <c r="B187">
        <v>1</v>
      </c>
      <c r="C187" s="137">
        <f>E188+F188</f>
        <v>0</v>
      </c>
      <c r="D187" s="136">
        <f>G188+H188</f>
        <v>0</v>
      </c>
      <c r="E187" s="141" t="s">
        <v>174</v>
      </c>
      <c r="F187" s="141" t="s">
        <v>173</v>
      </c>
      <c r="G187" s="45" t="s">
        <v>172</v>
      </c>
      <c r="H187" s="45" t="s">
        <v>171</v>
      </c>
    </row>
    <row r="188" spans="1:8" x14ac:dyDescent="0.25">
      <c r="A188" s="199"/>
      <c r="B188">
        <v>2</v>
      </c>
      <c r="C188" s="137">
        <f>E188-F188</f>
        <v>0</v>
      </c>
      <c r="D188">
        <f>D187</f>
        <v>0</v>
      </c>
      <c r="E188" s="140">
        <f>'grafico piano'!$M$41</f>
        <v>0</v>
      </c>
      <c r="F188" s="139">
        <f>'grafico piano'!$K$41/2</f>
        <v>0</v>
      </c>
      <c r="G188" s="138">
        <f>'grafico piano'!$N$41</f>
        <v>0</v>
      </c>
      <c r="H188" s="6">
        <f>'grafico piano'!$L$41/2</f>
        <v>0</v>
      </c>
    </row>
    <row r="189" spans="1:8" x14ac:dyDescent="0.25">
      <c r="A189" s="199"/>
      <c r="B189">
        <v>3</v>
      </c>
      <c r="C189" s="137">
        <f>E188-F188</f>
        <v>0</v>
      </c>
      <c r="D189" s="136">
        <f>G188-H188</f>
        <v>0</v>
      </c>
    </row>
    <row r="190" spans="1:8" x14ac:dyDescent="0.25">
      <c r="A190" s="199"/>
      <c r="B190">
        <v>4</v>
      </c>
      <c r="C190">
        <f>C187</f>
        <v>0</v>
      </c>
      <c r="D190">
        <f>D189</f>
        <v>0</v>
      </c>
    </row>
    <row r="191" spans="1:8" x14ac:dyDescent="0.25">
      <c r="A191" s="200"/>
      <c r="B191">
        <v>5</v>
      </c>
      <c r="C191">
        <f>C187</f>
        <v>0</v>
      </c>
      <c r="D191">
        <f>D187</f>
        <v>0</v>
      </c>
    </row>
    <row r="192" spans="1:8" x14ac:dyDescent="0.25">
      <c r="A192" s="198">
        <v>38</v>
      </c>
      <c r="B192">
        <v>1</v>
      </c>
      <c r="C192" s="137">
        <f>E193+F193</f>
        <v>0</v>
      </c>
      <c r="D192" s="136">
        <f>G193+H193</f>
        <v>0</v>
      </c>
      <c r="E192" s="141" t="s">
        <v>174</v>
      </c>
      <c r="F192" s="141" t="s">
        <v>173</v>
      </c>
      <c r="G192" s="45" t="s">
        <v>172</v>
      </c>
      <c r="H192" s="45" t="s">
        <v>171</v>
      </c>
    </row>
    <row r="193" spans="1:8" x14ac:dyDescent="0.25">
      <c r="A193" s="199"/>
      <c r="B193">
        <v>2</v>
      </c>
      <c r="C193" s="137">
        <f>E193-F193</f>
        <v>0</v>
      </c>
      <c r="D193">
        <f>D192</f>
        <v>0</v>
      </c>
      <c r="E193" s="140">
        <f>'grafico piano'!$M$42</f>
        <v>0</v>
      </c>
      <c r="F193" s="139">
        <f>'grafico piano'!$K$42/2</f>
        <v>0</v>
      </c>
      <c r="G193" s="138">
        <f>'grafico piano'!$N$42</f>
        <v>0</v>
      </c>
      <c r="H193" s="6">
        <f>'grafico piano'!$L$42/2</f>
        <v>0</v>
      </c>
    </row>
    <row r="194" spans="1:8" x14ac:dyDescent="0.25">
      <c r="A194" s="199"/>
      <c r="B194">
        <v>3</v>
      </c>
      <c r="C194" s="137">
        <f>E193-F193</f>
        <v>0</v>
      </c>
      <c r="D194" s="136">
        <f>G193-H193</f>
        <v>0</v>
      </c>
    </row>
    <row r="195" spans="1:8" x14ac:dyDescent="0.25">
      <c r="A195" s="199"/>
      <c r="B195">
        <v>4</v>
      </c>
      <c r="C195">
        <f>C192</f>
        <v>0</v>
      </c>
      <c r="D195">
        <f>D194</f>
        <v>0</v>
      </c>
    </row>
    <row r="196" spans="1:8" x14ac:dyDescent="0.25">
      <c r="A196" s="200"/>
      <c r="B196">
        <v>5</v>
      </c>
      <c r="C196">
        <f>C192</f>
        <v>0</v>
      </c>
      <c r="D196">
        <f>D192</f>
        <v>0</v>
      </c>
    </row>
    <row r="197" spans="1:8" x14ac:dyDescent="0.25">
      <c r="A197" s="198">
        <v>39</v>
      </c>
      <c r="B197">
        <v>1</v>
      </c>
      <c r="C197" s="137">
        <f>E198+F198</f>
        <v>0</v>
      </c>
      <c r="D197" s="136">
        <f>G198+H198</f>
        <v>0</v>
      </c>
      <c r="E197" s="141" t="s">
        <v>174</v>
      </c>
      <c r="F197" s="141" t="s">
        <v>173</v>
      </c>
      <c r="G197" s="45" t="s">
        <v>172</v>
      </c>
      <c r="H197" s="45" t="s">
        <v>171</v>
      </c>
    </row>
    <row r="198" spans="1:8" x14ac:dyDescent="0.25">
      <c r="A198" s="199"/>
      <c r="B198">
        <v>2</v>
      </c>
      <c r="C198" s="137">
        <f>E198-F198</f>
        <v>0</v>
      </c>
      <c r="D198">
        <f>D197</f>
        <v>0</v>
      </c>
      <c r="E198" s="140">
        <f>'grafico piano'!$M$43</f>
        <v>0</v>
      </c>
      <c r="F198" s="139">
        <f>'grafico piano'!$K$43/2</f>
        <v>0</v>
      </c>
      <c r="G198" s="138">
        <f>'grafico piano'!$N$43</f>
        <v>0</v>
      </c>
      <c r="H198" s="6">
        <f>'grafico piano'!$L$43/2</f>
        <v>0</v>
      </c>
    </row>
    <row r="199" spans="1:8" x14ac:dyDescent="0.25">
      <c r="A199" s="199"/>
      <c r="B199">
        <v>3</v>
      </c>
      <c r="C199" s="137">
        <f>E198-F198</f>
        <v>0</v>
      </c>
      <c r="D199" s="136">
        <f>G198-H198</f>
        <v>0</v>
      </c>
    </row>
    <row r="200" spans="1:8" x14ac:dyDescent="0.25">
      <c r="A200" s="199"/>
      <c r="B200">
        <v>4</v>
      </c>
      <c r="C200">
        <f>C197</f>
        <v>0</v>
      </c>
      <c r="D200">
        <f>D199</f>
        <v>0</v>
      </c>
    </row>
    <row r="201" spans="1:8" x14ac:dyDescent="0.25">
      <c r="A201" s="200"/>
      <c r="B201">
        <v>5</v>
      </c>
      <c r="C201">
        <f>C197</f>
        <v>0</v>
      </c>
      <c r="D201">
        <f>D197</f>
        <v>0</v>
      </c>
    </row>
    <row r="202" spans="1:8" x14ac:dyDescent="0.25">
      <c r="A202" s="198">
        <v>40</v>
      </c>
      <c r="B202">
        <v>1</v>
      </c>
      <c r="C202" s="137">
        <f>E203+F203</f>
        <v>0</v>
      </c>
      <c r="D202" s="136">
        <f>G203+H203</f>
        <v>0</v>
      </c>
      <c r="E202" s="141" t="s">
        <v>174</v>
      </c>
      <c r="F202" s="141" t="s">
        <v>173</v>
      </c>
      <c r="G202" s="45" t="s">
        <v>172</v>
      </c>
      <c r="H202" s="45" t="s">
        <v>171</v>
      </c>
    </row>
    <row r="203" spans="1:8" x14ac:dyDescent="0.25">
      <c r="A203" s="199"/>
      <c r="B203">
        <v>2</v>
      </c>
      <c r="C203" s="137">
        <f>E203-F203</f>
        <v>0</v>
      </c>
      <c r="D203">
        <f>D202</f>
        <v>0</v>
      </c>
      <c r="E203" s="140">
        <f>'grafico piano'!$M$44</f>
        <v>0</v>
      </c>
      <c r="F203" s="139">
        <f>'grafico piano'!$K$44/2</f>
        <v>0</v>
      </c>
      <c r="G203" s="138">
        <f>'grafico piano'!$N$44</f>
        <v>0</v>
      </c>
      <c r="H203" s="6">
        <f>'grafico piano'!$L$44/2</f>
        <v>0</v>
      </c>
    </row>
    <row r="204" spans="1:8" x14ac:dyDescent="0.25">
      <c r="A204" s="199"/>
      <c r="B204">
        <v>3</v>
      </c>
      <c r="C204" s="137">
        <f>E203-F203</f>
        <v>0</v>
      </c>
      <c r="D204" s="136">
        <f>G203-H203</f>
        <v>0</v>
      </c>
    </row>
    <row r="205" spans="1:8" x14ac:dyDescent="0.25">
      <c r="A205" s="199"/>
      <c r="B205">
        <v>4</v>
      </c>
      <c r="C205">
        <f>C202</f>
        <v>0</v>
      </c>
      <c r="D205">
        <f>D204</f>
        <v>0</v>
      </c>
    </row>
    <row r="206" spans="1:8" x14ac:dyDescent="0.25">
      <c r="A206" s="200"/>
      <c r="B206">
        <v>5</v>
      </c>
      <c r="C206">
        <f>C202</f>
        <v>0</v>
      </c>
      <c r="D206">
        <f>D202</f>
        <v>0</v>
      </c>
    </row>
    <row r="207" spans="1:8" x14ac:dyDescent="0.25">
      <c r="A207" s="198">
        <f>A202+1</f>
        <v>41</v>
      </c>
      <c r="B207">
        <v>1</v>
      </c>
      <c r="C207" s="137">
        <f>E208+F208</f>
        <v>0</v>
      </c>
      <c r="D207" s="136">
        <f>G208+H208</f>
        <v>0</v>
      </c>
      <c r="E207" s="141" t="s">
        <v>174</v>
      </c>
      <c r="F207" s="141" t="s">
        <v>173</v>
      </c>
      <c r="G207" s="45" t="s">
        <v>172</v>
      </c>
      <c r="H207" s="45" t="s">
        <v>171</v>
      </c>
    </row>
    <row r="208" spans="1:8" x14ac:dyDescent="0.25">
      <c r="A208" s="199"/>
      <c r="B208">
        <v>2</v>
      </c>
      <c r="C208" s="137">
        <f>E208-F208</f>
        <v>0</v>
      </c>
      <c r="D208">
        <f>D207</f>
        <v>0</v>
      </c>
      <c r="E208" s="140">
        <f>'grafico piano'!$M$45</f>
        <v>0</v>
      </c>
      <c r="F208" s="139">
        <f>'grafico piano'!$K$45/2</f>
        <v>0</v>
      </c>
      <c r="G208" s="138">
        <f>'grafico piano'!$N$45</f>
        <v>0</v>
      </c>
      <c r="H208" s="6">
        <f>'grafico piano'!$L$45/2</f>
        <v>0</v>
      </c>
    </row>
    <row r="209" spans="1:8" x14ac:dyDescent="0.25">
      <c r="A209" s="199"/>
      <c r="B209">
        <v>3</v>
      </c>
      <c r="C209" s="137">
        <f>E208-F208</f>
        <v>0</v>
      </c>
      <c r="D209" s="136">
        <f>G208-H208</f>
        <v>0</v>
      </c>
    </row>
    <row r="210" spans="1:8" x14ac:dyDescent="0.25">
      <c r="A210" s="199"/>
      <c r="B210">
        <v>4</v>
      </c>
      <c r="C210">
        <f>C207</f>
        <v>0</v>
      </c>
      <c r="D210">
        <f>D209</f>
        <v>0</v>
      </c>
    </row>
    <row r="211" spans="1:8" x14ac:dyDescent="0.25">
      <c r="A211" s="200"/>
      <c r="B211">
        <v>5</v>
      </c>
      <c r="C211">
        <f>C207</f>
        <v>0</v>
      </c>
      <c r="D211">
        <f>D207</f>
        <v>0</v>
      </c>
    </row>
    <row r="212" spans="1:8" x14ac:dyDescent="0.25">
      <c r="A212" s="198">
        <f>A207+1</f>
        <v>42</v>
      </c>
      <c r="B212">
        <v>1</v>
      </c>
      <c r="C212" s="137">
        <f>E213+F213</f>
        <v>0</v>
      </c>
      <c r="D212" s="136">
        <f>G213+H213</f>
        <v>0</v>
      </c>
      <c r="E212" s="141" t="s">
        <v>174</v>
      </c>
      <c r="F212" s="141" t="s">
        <v>173</v>
      </c>
      <c r="G212" s="45" t="s">
        <v>172</v>
      </c>
      <c r="H212" s="45" t="s">
        <v>171</v>
      </c>
    </row>
    <row r="213" spans="1:8" x14ac:dyDescent="0.25">
      <c r="A213" s="199"/>
      <c r="B213">
        <v>2</v>
      </c>
      <c r="C213" s="137">
        <f>E213-F213</f>
        <v>0</v>
      </c>
      <c r="D213">
        <f>D212</f>
        <v>0</v>
      </c>
      <c r="E213" s="140">
        <f>'grafico piano'!$M$46</f>
        <v>0</v>
      </c>
      <c r="F213" s="139">
        <f>'grafico piano'!$K$46/2</f>
        <v>0</v>
      </c>
      <c r="G213" s="138">
        <f>'grafico piano'!$N$46</f>
        <v>0</v>
      </c>
      <c r="H213" s="6">
        <f>'grafico piano'!$L$46/2</f>
        <v>0</v>
      </c>
    </row>
    <row r="214" spans="1:8" x14ac:dyDescent="0.25">
      <c r="A214" s="199"/>
      <c r="B214">
        <v>3</v>
      </c>
      <c r="C214" s="137">
        <f>E213-F213</f>
        <v>0</v>
      </c>
      <c r="D214" s="136">
        <f>G213-H213</f>
        <v>0</v>
      </c>
    </row>
    <row r="215" spans="1:8" x14ac:dyDescent="0.25">
      <c r="A215" s="199"/>
      <c r="B215">
        <v>4</v>
      </c>
      <c r="C215">
        <f>C212</f>
        <v>0</v>
      </c>
      <c r="D215">
        <f>D214</f>
        <v>0</v>
      </c>
    </row>
    <row r="216" spans="1:8" x14ac:dyDescent="0.25">
      <c r="A216" s="200"/>
      <c r="B216">
        <v>5</v>
      </c>
      <c r="C216">
        <f>C212</f>
        <v>0</v>
      </c>
      <c r="D216">
        <f>D212</f>
        <v>0</v>
      </c>
    </row>
    <row r="217" spans="1:8" x14ac:dyDescent="0.25">
      <c r="A217" s="198">
        <f>A212+1</f>
        <v>43</v>
      </c>
      <c r="B217">
        <v>1</v>
      </c>
      <c r="C217" s="137">
        <f>E218+F218</f>
        <v>0</v>
      </c>
      <c r="D217" s="136">
        <f>G218+H218</f>
        <v>0</v>
      </c>
      <c r="E217" s="141" t="s">
        <v>174</v>
      </c>
      <c r="F217" s="141" t="s">
        <v>173</v>
      </c>
      <c r="G217" s="45" t="s">
        <v>172</v>
      </c>
      <c r="H217" s="45" t="s">
        <v>171</v>
      </c>
    </row>
    <row r="218" spans="1:8" x14ac:dyDescent="0.25">
      <c r="A218" s="199"/>
      <c r="B218">
        <v>2</v>
      </c>
      <c r="C218" s="137">
        <f>E218-F218</f>
        <v>0</v>
      </c>
      <c r="D218">
        <f>D217</f>
        <v>0</v>
      </c>
      <c r="E218" s="140">
        <f>'grafico piano'!$M$47</f>
        <v>0</v>
      </c>
      <c r="F218" s="139">
        <f>'grafico piano'!$K$47/2</f>
        <v>0</v>
      </c>
      <c r="G218" s="138">
        <f>'grafico piano'!$N$47</f>
        <v>0</v>
      </c>
      <c r="H218" s="6">
        <f>'grafico piano'!$L$47/2</f>
        <v>0</v>
      </c>
    </row>
    <row r="219" spans="1:8" x14ac:dyDescent="0.25">
      <c r="A219" s="199"/>
      <c r="B219">
        <v>3</v>
      </c>
      <c r="C219" s="137">
        <f>E218-F218</f>
        <v>0</v>
      </c>
      <c r="D219" s="136">
        <f>G218-H218</f>
        <v>0</v>
      </c>
    </row>
    <row r="220" spans="1:8" x14ac:dyDescent="0.25">
      <c r="A220" s="199"/>
      <c r="B220">
        <v>4</v>
      </c>
      <c r="C220">
        <f>C217</f>
        <v>0</v>
      </c>
      <c r="D220">
        <f>D219</f>
        <v>0</v>
      </c>
    </row>
    <row r="221" spans="1:8" x14ac:dyDescent="0.25">
      <c r="A221" s="200"/>
      <c r="B221">
        <v>5</v>
      </c>
      <c r="C221">
        <f>C217</f>
        <v>0</v>
      </c>
      <c r="D221">
        <f>D217</f>
        <v>0</v>
      </c>
    </row>
    <row r="222" spans="1:8" x14ac:dyDescent="0.25">
      <c r="A222" s="198">
        <f>A217+1</f>
        <v>44</v>
      </c>
      <c r="B222">
        <v>1</v>
      </c>
      <c r="C222" s="137">
        <f>E223+F223</f>
        <v>0</v>
      </c>
      <c r="D222" s="136">
        <f>G223+H223</f>
        <v>0</v>
      </c>
      <c r="E222" s="141" t="s">
        <v>174</v>
      </c>
      <c r="F222" s="141" t="s">
        <v>173</v>
      </c>
      <c r="G222" s="45" t="s">
        <v>172</v>
      </c>
      <c r="H222" s="45" t="s">
        <v>171</v>
      </c>
    </row>
    <row r="223" spans="1:8" x14ac:dyDescent="0.25">
      <c r="A223" s="199"/>
      <c r="B223">
        <v>2</v>
      </c>
      <c r="C223" s="137">
        <f>E223-F223</f>
        <v>0</v>
      </c>
      <c r="D223">
        <f>D222</f>
        <v>0</v>
      </c>
      <c r="E223" s="140">
        <f>'grafico piano'!$M$48</f>
        <v>0</v>
      </c>
      <c r="F223" s="139">
        <f>'grafico piano'!$K$48/2</f>
        <v>0</v>
      </c>
      <c r="G223" s="138">
        <f>'grafico piano'!$N$48</f>
        <v>0</v>
      </c>
      <c r="H223" s="6">
        <f>'grafico piano'!$L$48/2</f>
        <v>0</v>
      </c>
    </row>
    <row r="224" spans="1:8" x14ac:dyDescent="0.25">
      <c r="A224" s="199"/>
      <c r="B224">
        <v>3</v>
      </c>
      <c r="C224" s="137">
        <f>E223-F223</f>
        <v>0</v>
      </c>
      <c r="D224" s="136">
        <f>G223-H223</f>
        <v>0</v>
      </c>
    </row>
    <row r="225" spans="1:8" x14ac:dyDescent="0.25">
      <c r="A225" s="199"/>
      <c r="B225">
        <v>4</v>
      </c>
      <c r="C225">
        <f>C222</f>
        <v>0</v>
      </c>
      <c r="D225">
        <f>D224</f>
        <v>0</v>
      </c>
    </row>
    <row r="226" spans="1:8" x14ac:dyDescent="0.25">
      <c r="A226" s="200"/>
      <c r="B226">
        <v>5</v>
      </c>
      <c r="C226">
        <f>C222</f>
        <v>0</v>
      </c>
      <c r="D226">
        <f>D222</f>
        <v>0</v>
      </c>
    </row>
    <row r="227" spans="1:8" x14ac:dyDescent="0.25">
      <c r="A227" s="198">
        <f>A222+1</f>
        <v>45</v>
      </c>
      <c r="B227">
        <v>1</v>
      </c>
      <c r="C227" s="137">
        <f>E228+F228</f>
        <v>0</v>
      </c>
      <c r="D227" s="136">
        <f>G228+H228</f>
        <v>0</v>
      </c>
      <c r="E227" s="141" t="s">
        <v>174</v>
      </c>
      <c r="F227" s="141" t="s">
        <v>173</v>
      </c>
      <c r="G227" s="45" t="s">
        <v>172</v>
      </c>
      <c r="H227" s="45" t="s">
        <v>171</v>
      </c>
    </row>
    <row r="228" spans="1:8" x14ac:dyDescent="0.25">
      <c r="A228" s="199"/>
      <c r="B228">
        <v>2</v>
      </c>
      <c r="C228" s="137">
        <f>E228-F228</f>
        <v>0</v>
      </c>
      <c r="D228">
        <f>D227</f>
        <v>0</v>
      </c>
      <c r="E228" s="140">
        <f>'grafico piano'!$M$49</f>
        <v>0</v>
      </c>
      <c r="F228" s="139">
        <f>'grafico piano'!$K$49/2</f>
        <v>0</v>
      </c>
      <c r="G228" s="138">
        <f>'grafico piano'!$N$49</f>
        <v>0</v>
      </c>
      <c r="H228" s="6">
        <f>'grafico piano'!$L$49/2</f>
        <v>0</v>
      </c>
    </row>
    <row r="229" spans="1:8" x14ac:dyDescent="0.25">
      <c r="A229" s="199"/>
      <c r="B229">
        <v>3</v>
      </c>
      <c r="C229" s="137">
        <f>E228-F228</f>
        <v>0</v>
      </c>
      <c r="D229" s="136">
        <f>G228-H228</f>
        <v>0</v>
      </c>
    </row>
    <row r="230" spans="1:8" x14ac:dyDescent="0.25">
      <c r="A230" s="199"/>
      <c r="B230">
        <v>4</v>
      </c>
      <c r="C230">
        <f>C227</f>
        <v>0</v>
      </c>
      <c r="D230">
        <f>D229</f>
        <v>0</v>
      </c>
    </row>
    <row r="231" spans="1:8" x14ac:dyDescent="0.25">
      <c r="A231" s="200"/>
      <c r="B231">
        <v>5</v>
      </c>
      <c r="C231">
        <f>C227</f>
        <v>0</v>
      </c>
      <c r="D231">
        <f>D227</f>
        <v>0</v>
      </c>
    </row>
    <row r="232" spans="1:8" x14ac:dyDescent="0.25">
      <c r="A232" s="198">
        <f>A227+1</f>
        <v>46</v>
      </c>
      <c r="B232">
        <v>1</v>
      </c>
      <c r="C232" s="137">
        <f>E233+F233</f>
        <v>0</v>
      </c>
      <c r="D232" s="136">
        <f>G233+H233</f>
        <v>0</v>
      </c>
      <c r="E232" s="141" t="s">
        <v>174</v>
      </c>
      <c r="F232" s="141" t="s">
        <v>173</v>
      </c>
      <c r="G232" s="45" t="s">
        <v>172</v>
      </c>
      <c r="H232" s="45" t="s">
        <v>171</v>
      </c>
    </row>
    <row r="233" spans="1:8" x14ac:dyDescent="0.25">
      <c r="A233" s="199"/>
      <c r="B233">
        <v>2</v>
      </c>
      <c r="C233" s="137">
        <f>E233-F233</f>
        <v>0</v>
      </c>
      <c r="D233">
        <f>D232</f>
        <v>0</v>
      </c>
      <c r="E233" s="140">
        <f>'grafico piano'!$M$50</f>
        <v>0</v>
      </c>
      <c r="F233" s="139">
        <f>'grafico piano'!$K$50/2</f>
        <v>0</v>
      </c>
      <c r="G233" s="138">
        <f>'grafico piano'!$N$50</f>
        <v>0</v>
      </c>
      <c r="H233" s="6">
        <f>'grafico piano'!$L$50/2</f>
        <v>0</v>
      </c>
    </row>
    <row r="234" spans="1:8" x14ac:dyDescent="0.25">
      <c r="A234" s="199"/>
      <c r="B234">
        <v>3</v>
      </c>
      <c r="C234" s="137">
        <f>E233-F233</f>
        <v>0</v>
      </c>
      <c r="D234" s="136">
        <f>G233-H233</f>
        <v>0</v>
      </c>
    </row>
    <row r="235" spans="1:8" x14ac:dyDescent="0.25">
      <c r="A235" s="199"/>
      <c r="B235">
        <v>4</v>
      </c>
      <c r="C235">
        <f>C232</f>
        <v>0</v>
      </c>
      <c r="D235">
        <f>D234</f>
        <v>0</v>
      </c>
    </row>
    <row r="236" spans="1:8" x14ac:dyDescent="0.25">
      <c r="A236" s="200"/>
      <c r="B236">
        <v>5</v>
      </c>
      <c r="C236">
        <f>C232</f>
        <v>0</v>
      </c>
      <c r="D236">
        <f>D232</f>
        <v>0</v>
      </c>
    </row>
    <row r="237" spans="1:8" x14ac:dyDescent="0.25">
      <c r="A237" s="198">
        <f>A232+1</f>
        <v>47</v>
      </c>
      <c r="B237">
        <v>1</v>
      </c>
      <c r="C237" s="137">
        <f>E238+F238</f>
        <v>0</v>
      </c>
      <c r="D237" s="136">
        <f>G238+H238</f>
        <v>0</v>
      </c>
      <c r="E237" s="141" t="s">
        <v>174</v>
      </c>
      <c r="F237" s="141" t="s">
        <v>173</v>
      </c>
      <c r="G237" s="45" t="s">
        <v>172</v>
      </c>
      <c r="H237" s="45" t="s">
        <v>171</v>
      </c>
    </row>
    <row r="238" spans="1:8" x14ac:dyDescent="0.25">
      <c r="A238" s="199"/>
      <c r="B238">
        <v>2</v>
      </c>
      <c r="C238" s="137">
        <f>E238-F238</f>
        <v>0</v>
      </c>
      <c r="D238">
        <f>D237</f>
        <v>0</v>
      </c>
      <c r="E238" s="140">
        <f>'grafico piano'!$M$51</f>
        <v>0</v>
      </c>
      <c r="F238" s="139">
        <f>'grafico piano'!$K$51/2</f>
        <v>0</v>
      </c>
      <c r="G238" s="138">
        <f>'grafico piano'!$N$51</f>
        <v>0</v>
      </c>
      <c r="H238" s="6">
        <f>'grafico piano'!$L$51/2</f>
        <v>0</v>
      </c>
    </row>
    <row r="239" spans="1:8" x14ac:dyDescent="0.25">
      <c r="A239" s="199"/>
      <c r="B239">
        <v>3</v>
      </c>
      <c r="C239" s="137">
        <f>E238-F238</f>
        <v>0</v>
      </c>
      <c r="D239" s="136">
        <f>G238-H238</f>
        <v>0</v>
      </c>
    </row>
    <row r="240" spans="1:8" x14ac:dyDescent="0.25">
      <c r="A240" s="199"/>
      <c r="B240">
        <v>4</v>
      </c>
      <c r="C240">
        <f>C237</f>
        <v>0</v>
      </c>
      <c r="D240">
        <f>D239</f>
        <v>0</v>
      </c>
    </row>
    <row r="241" spans="1:8" x14ac:dyDescent="0.25">
      <c r="A241" s="200"/>
      <c r="B241">
        <v>5</v>
      </c>
      <c r="C241">
        <f>C237</f>
        <v>0</v>
      </c>
      <c r="D241">
        <f>D237</f>
        <v>0</v>
      </c>
    </row>
    <row r="242" spans="1:8" x14ac:dyDescent="0.25">
      <c r="A242" s="198">
        <f>A237+1</f>
        <v>48</v>
      </c>
      <c r="B242">
        <v>1</v>
      </c>
      <c r="C242" s="137">
        <f>E243+F243</f>
        <v>0</v>
      </c>
      <c r="D242" s="136">
        <f>G243+H243</f>
        <v>0</v>
      </c>
      <c r="E242" s="141" t="s">
        <v>174</v>
      </c>
      <c r="F242" s="141" t="s">
        <v>173</v>
      </c>
      <c r="G242" s="45" t="s">
        <v>172</v>
      </c>
      <c r="H242" s="45" t="s">
        <v>171</v>
      </c>
    </row>
    <row r="243" spans="1:8" x14ac:dyDescent="0.25">
      <c r="A243" s="199"/>
      <c r="B243">
        <v>2</v>
      </c>
      <c r="C243" s="137">
        <f>E243-F243</f>
        <v>0</v>
      </c>
      <c r="D243">
        <f>D242</f>
        <v>0</v>
      </c>
      <c r="E243" s="140">
        <f>'grafico piano'!$M$52</f>
        <v>0</v>
      </c>
      <c r="F243" s="139">
        <f>'grafico piano'!$K$52/2</f>
        <v>0</v>
      </c>
      <c r="G243" s="138">
        <f>'grafico piano'!$N$52</f>
        <v>0</v>
      </c>
      <c r="H243" s="6">
        <f>'grafico piano'!$L$52/2</f>
        <v>0</v>
      </c>
    </row>
    <row r="244" spans="1:8" x14ac:dyDescent="0.25">
      <c r="A244" s="199"/>
      <c r="B244">
        <v>3</v>
      </c>
      <c r="C244" s="137">
        <f>E243-F243</f>
        <v>0</v>
      </c>
      <c r="D244" s="136">
        <f>G243-H243</f>
        <v>0</v>
      </c>
    </row>
    <row r="245" spans="1:8" x14ac:dyDescent="0.25">
      <c r="A245" s="199"/>
      <c r="B245">
        <v>4</v>
      </c>
      <c r="C245">
        <f>C242</f>
        <v>0</v>
      </c>
      <c r="D245">
        <f>D244</f>
        <v>0</v>
      </c>
    </row>
    <row r="246" spans="1:8" x14ac:dyDescent="0.25">
      <c r="A246" s="200"/>
      <c r="B246">
        <v>5</v>
      </c>
      <c r="C246">
        <f>C242</f>
        <v>0</v>
      </c>
      <c r="D246">
        <f>D242</f>
        <v>0</v>
      </c>
    </row>
    <row r="247" spans="1:8" x14ac:dyDescent="0.25">
      <c r="A247" s="198">
        <f>A242+1</f>
        <v>49</v>
      </c>
      <c r="B247">
        <v>1</v>
      </c>
      <c r="C247" s="137">
        <f>E248+F248</f>
        <v>0</v>
      </c>
      <c r="D247" s="136">
        <f>G248+H248</f>
        <v>0</v>
      </c>
      <c r="E247" s="141" t="s">
        <v>174</v>
      </c>
      <c r="F247" s="141" t="s">
        <v>173</v>
      </c>
      <c r="G247" s="45" t="s">
        <v>172</v>
      </c>
      <c r="H247" s="45" t="s">
        <v>171</v>
      </c>
    </row>
    <row r="248" spans="1:8" x14ac:dyDescent="0.25">
      <c r="A248" s="199"/>
      <c r="B248">
        <v>2</v>
      </c>
      <c r="C248" s="137">
        <f>E248-F248</f>
        <v>0</v>
      </c>
      <c r="D248">
        <f>D247</f>
        <v>0</v>
      </c>
      <c r="E248" s="140">
        <f>'grafico piano'!$M$53</f>
        <v>0</v>
      </c>
      <c r="F248" s="139">
        <f>'grafico piano'!$K$53/2</f>
        <v>0</v>
      </c>
      <c r="G248" s="138">
        <f>'grafico piano'!$N$53</f>
        <v>0</v>
      </c>
      <c r="H248" s="6">
        <f>'grafico piano'!$L$53/2</f>
        <v>0</v>
      </c>
    </row>
    <row r="249" spans="1:8" x14ac:dyDescent="0.25">
      <c r="A249" s="199"/>
      <c r="B249">
        <v>3</v>
      </c>
      <c r="C249" s="137">
        <f>E248-F248</f>
        <v>0</v>
      </c>
      <c r="D249" s="136">
        <f>G248-H248</f>
        <v>0</v>
      </c>
    </row>
    <row r="250" spans="1:8" x14ac:dyDescent="0.25">
      <c r="A250" s="199"/>
      <c r="B250">
        <v>4</v>
      </c>
      <c r="C250">
        <f>C247</f>
        <v>0</v>
      </c>
      <c r="D250">
        <f>D249</f>
        <v>0</v>
      </c>
    </row>
    <row r="251" spans="1:8" x14ac:dyDescent="0.25">
      <c r="A251" s="200"/>
      <c r="B251">
        <v>5</v>
      </c>
      <c r="C251">
        <f>C247</f>
        <v>0</v>
      </c>
      <c r="D251">
        <f>D247</f>
        <v>0</v>
      </c>
    </row>
    <row r="252" spans="1:8" x14ac:dyDescent="0.25">
      <c r="A252" s="198">
        <f>A247+1</f>
        <v>50</v>
      </c>
      <c r="B252">
        <v>1</v>
      </c>
      <c r="C252" s="137">
        <f>E253+F253</f>
        <v>0</v>
      </c>
      <c r="D252" s="136">
        <f>G253+H253</f>
        <v>0</v>
      </c>
      <c r="E252" s="141" t="s">
        <v>174</v>
      </c>
      <c r="F252" s="141" t="s">
        <v>173</v>
      </c>
      <c r="G252" s="45" t="s">
        <v>172</v>
      </c>
      <c r="H252" s="45" t="s">
        <v>171</v>
      </c>
    </row>
    <row r="253" spans="1:8" x14ac:dyDescent="0.25">
      <c r="A253" s="199"/>
      <c r="B253">
        <v>2</v>
      </c>
      <c r="C253" s="137">
        <f>E253-F253</f>
        <v>0</v>
      </c>
      <c r="D253">
        <f>D252</f>
        <v>0</v>
      </c>
      <c r="E253" s="140">
        <f>'grafico piano'!$M$54</f>
        <v>0</v>
      </c>
      <c r="F253" s="139">
        <f>'grafico piano'!$K$54/2</f>
        <v>0</v>
      </c>
      <c r="G253" s="138">
        <f>'grafico piano'!$N$54</f>
        <v>0</v>
      </c>
      <c r="H253" s="6">
        <f>'grafico piano'!$L$54/2</f>
        <v>0</v>
      </c>
    </row>
    <row r="254" spans="1:8" x14ac:dyDescent="0.25">
      <c r="A254" s="199"/>
      <c r="B254">
        <v>3</v>
      </c>
      <c r="C254" s="137">
        <f>E253-F253</f>
        <v>0</v>
      </c>
      <c r="D254" s="136">
        <f>G253-H253</f>
        <v>0</v>
      </c>
    </row>
    <row r="255" spans="1:8" x14ac:dyDescent="0.25">
      <c r="A255" s="199"/>
      <c r="B255">
        <v>4</v>
      </c>
      <c r="C255">
        <f>C252</f>
        <v>0</v>
      </c>
      <c r="D255">
        <f>D254</f>
        <v>0</v>
      </c>
    </row>
    <row r="256" spans="1:8" x14ac:dyDescent="0.25">
      <c r="A256" s="200"/>
      <c r="B256">
        <v>5</v>
      </c>
      <c r="C256">
        <f>C252</f>
        <v>0</v>
      </c>
      <c r="D256">
        <f>D252</f>
        <v>0</v>
      </c>
    </row>
    <row r="257" spans="1:8" x14ac:dyDescent="0.25">
      <c r="A257" s="198">
        <f>A252+1</f>
        <v>51</v>
      </c>
      <c r="B257">
        <v>1</v>
      </c>
      <c r="C257" s="137">
        <f>E258+F258</f>
        <v>0</v>
      </c>
      <c r="D257" s="136">
        <f>G258+H258</f>
        <v>0</v>
      </c>
      <c r="E257" s="141" t="s">
        <v>174</v>
      </c>
      <c r="F257" s="141" t="s">
        <v>173</v>
      </c>
      <c r="G257" s="45" t="s">
        <v>172</v>
      </c>
      <c r="H257" s="45" t="s">
        <v>171</v>
      </c>
    </row>
    <row r="258" spans="1:8" x14ac:dyDescent="0.25">
      <c r="A258" s="199"/>
      <c r="B258">
        <v>2</v>
      </c>
      <c r="C258" s="137">
        <f>E258-F258</f>
        <v>0</v>
      </c>
      <c r="D258">
        <f>D257</f>
        <v>0</v>
      </c>
      <c r="E258" s="140">
        <f>'grafico piano'!$M$55</f>
        <v>0</v>
      </c>
      <c r="F258" s="139">
        <f>'grafico piano'!$K$55/2</f>
        <v>0</v>
      </c>
      <c r="G258" s="138">
        <f>'grafico piano'!$N$55</f>
        <v>0</v>
      </c>
      <c r="H258" s="6">
        <f>'grafico piano'!$L$55/2</f>
        <v>0</v>
      </c>
    </row>
    <row r="259" spans="1:8" x14ac:dyDescent="0.25">
      <c r="A259" s="199"/>
      <c r="B259">
        <v>3</v>
      </c>
      <c r="C259" s="137">
        <f>E258-F258</f>
        <v>0</v>
      </c>
      <c r="D259" s="136">
        <f>G258-H258</f>
        <v>0</v>
      </c>
    </row>
    <row r="260" spans="1:8" x14ac:dyDescent="0.25">
      <c r="A260" s="199"/>
      <c r="B260">
        <v>4</v>
      </c>
      <c r="C260">
        <f>C257</f>
        <v>0</v>
      </c>
      <c r="D260">
        <f>D259</f>
        <v>0</v>
      </c>
    </row>
    <row r="261" spans="1:8" x14ac:dyDescent="0.25">
      <c r="A261" s="200"/>
      <c r="B261">
        <v>5</v>
      </c>
      <c r="C261">
        <f>C257</f>
        <v>0</v>
      </c>
      <c r="D261">
        <f>D257</f>
        <v>0</v>
      </c>
    </row>
    <row r="262" spans="1:8" x14ac:dyDescent="0.25">
      <c r="A262" s="198">
        <f>A257+1</f>
        <v>52</v>
      </c>
      <c r="B262">
        <v>1</v>
      </c>
      <c r="C262" s="137">
        <f>E263+F263</f>
        <v>0</v>
      </c>
      <c r="D262" s="136">
        <f>G263+H263</f>
        <v>0</v>
      </c>
      <c r="E262" s="141" t="s">
        <v>174</v>
      </c>
      <c r="F262" s="141" t="s">
        <v>173</v>
      </c>
      <c r="G262" s="45" t="s">
        <v>172</v>
      </c>
      <c r="H262" s="45" t="s">
        <v>171</v>
      </c>
    </row>
    <row r="263" spans="1:8" x14ac:dyDescent="0.25">
      <c r="A263" s="199"/>
      <c r="B263">
        <v>2</v>
      </c>
      <c r="C263" s="137">
        <f>E263-F263</f>
        <v>0</v>
      </c>
      <c r="D263">
        <f>D262</f>
        <v>0</v>
      </c>
      <c r="E263" s="140">
        <f>'grafico piano'!$M$56</f>
        <v>0</v>
      </c>
      <c r="F263" s="139">
        <f>'grafico piano'!$K$56/2</f>
        <v>0</v>
      </c>
      <c r="G263" s="138">
        <f>'grafico piano'!$N$56</f>
        <v>0</v>
      </c>
      <c r="H263" s="6">
        <f>'grafico piano'!$L$56/2</f>
        <v>0</v>
      </c>
    </row>
    <row r="264" spans="1:8" x14ac:dyDescent="0.25">
      <c r="A264" s="199"/>
      <c r="B264">
        <v>3</v>
      </c>
      <c r="C264" s="137">
        <f>E263-F263</f>
        <v>0</v>
      </c>
      <c r="D264" s="136">
        <f>G263-H263</f>
        <v>0</v>
      </c>
    </row>
    <row r="265" spans="1:8" x14ac:dyDescent="0.25">
      <c r="A265" s="199"/>
      <c r="B265">
        <v>4</v>
      </c>
      <c r="C265">
        <f>C262</f>
        <v>0</v>
      </c>
      <c r="D265">
        <f>D264</f>
        <v>0</v>
      </c>
    </row>
    <row r="266" spans="1:8" x14ac:dyDescent="0.25">
      <c r="A266" s="200"/>
      <c r="B266">
        <v>5</v>
      </c>
      <c r="C266">
        <f>C262</f>
        <v>0</v>
      </c>
      <c r="D266">
        <f>D262</f>
        <v>0</v>
      </c>
    </row>
    <row r="267" spans="1:8" x14ac:dyDescent="0.25">
      <c r="A267" s="198">
        <f>A262+1</f>
        <v>53</v>
      </c>
      <c r="B267">
        <v>1</v>
      </c>
      <c r="C267" s="137">
        <f>E268+F268</f>
        <v>0</v>
      </c>
      <c r="D267" s="136">
        <f>G268+H268</f>
        <v>0</v>
      </c>
      <c r="E267" s="141" t="s">
        <v>174</v>
      </c>
      <c r="F267" s="141" t="s">
        <v>173</v>
      </c>
      <c r="G267" s="45" t="s">
        <v>172</v>
      </c>
      <c r="H267" s="45" t="s">
        <v>171</v>
      </c>
    </row>
    <row r="268" spans="1:8" x14ac:dyDescent="0.25">
      <c r="A268" s="199"/>
      <c r="B268">
        <v>2</v>
      </c>
      <c r="C268" s="137">
        <f>E268-F268</f>
        <v>0</v>
      </c>
      <c r="D268">
        <f>D267</f>
        <v>0</v>
      </c>
      <c r="E268" s="140">
        <f>'grafico piano'!$M$57</f>
        <v>0</v>
      </c>
      <c r="F268" s="139">
        <f>'grafico piano'!$K$57/2</f>
        <v>0</v>
      </c>
      <c r="G268" s="138">
        <f>'grafico piano'!$N$57</f>
        <v>0</v>
      </c>
      <c r="H268" s="6">
        <f>'grafico piano'!$L$57/2</f>
        <v>0</v>
      </c>
    </row>
    <row r="269" spans="1:8" x14ac:dyDescent="0.25">
      <c r="A269" s="199"/>
      <c r="B269">
        <v>3</v>
      </c>
      <c r="C269" s="137">
        <f>E268-F268</f>
        <v>0</v>
      </c>
      <c r="D269" s="136">
        <f>G268-H268</f>
        <v>0</v>
      </c>
    </row>
    <row r="270" spans="1:8" x14ac:dyDescent="0.25">
      <c r="A270" s="199"/>
      <c r="B270">
        <v>4</v>
      </c>
      <c r="C270">
        <f>C267</f>
        <v>0</v>
      </c>
      <c r="D270">
        <f>D269</f>
        <v>0</v>
      </c>
    </row>
    <row r="271" spans="1:8" x14ac:dyDescent="0.25">
      <c r="A271" s="200"/>
      <c r="B271">
        <v>5</v>
      </c>
      <c r="C271">
        <f>C267</f>
        <v>0</v>
      </c>
      <c r="D271">
        <f>D267</f>
        <v>0</v>
      </c>
    </row>
    <row r="272" spans="1:8" x14ac:dyDescent="0.25">
      <c r="A272" s="198">
        <f>A267+1</f>
        <v>54</v>
      </c>
      <c r="B272">
        <v>1</v>
      </c>
      <c r="C272" s="137">
        <f>E273+F273</f>
        <v>0</v>
      </c>
      <c r="D272" s="136">
        <f>G273+H273</f>
        <v>0</v>
      </c>
      <c r="E272" s="141" t="s">
        <v>174</v>
      </c>
      <c r="F272" s="141" t="s">
        <v>173</v>
      </c>
      <c r="G272" s="45" t="s">
        <v>172</v>
      </c>
      <c r="H272" s="45" t="s">
        <v>171</v>
      </c>
    </row>
    <row r="273" spans="1:8" x14ac:dyDescent="0.25">
      <c r="A273" s="199"/>
      <c r="B273">
        <v>2</v>
      </c>
      <c r="C273" s="137">
        <f>E273-F273</f>
        <v>0</v>
      </c>
      <c r="D273">
        <f>D272</f>
        <v>0</v>
      </c>
      <c r="E273" s="140">
        <f>'grafico piano'!$M$58</f>
        <v>0</v>
      </c>
      <c r="F273" s="139">
        <f>'grafico piano'!$K$58/2</f>
        <v>0</v>
      </c>
      <c r="G273" s="138">
        <f>'grafico piano'!$N$58</f>
        <v>0</v>
      </c>
      <c r="H273" s="6">
        <f>'grafico piano'!$L$58/2</f>
        <v>0</v>
      </c>
    </row>
    <row r="274" spans="1:8" x14ac:dyDescent="0.25">
      <c r="A274" s="199"/>
      <c r="B274">
        <v>3</v>
      </c>
      <c r="C274" s="137">
        <f>E273-F273</f>
        <v>0</v>
      </c>
      <c r="D274" s="136">
        <f>G273-H273</f>
        <v>0</v>
      </c>
    </row>
    <row r="275" spans="1:8" x14ac:dyDescent="0.25">
      <c r="A275" s="199"/>
      <c r="B275">
        <v>4</v>
      </c>
      <c r="C275">
        <f>C272</f>
        <v>0</v>
      </c>
      <c r="D275">
        <f>D274</f>
        <v>0</v>
      </c>
    </row>
    <row r="276" spans="1:8" x14ac:dyDescent="0.25">
      <c r="A276" s="200"/>
      <c r="B276">
        <v>5</v>
      </c>
      <c r="C276">
        <f>C272</f>
        <v>0</v>
      </c>
      <c r="D276">
        <f>D272</f>
        <v>0</v>
      </c>
    </row>
    <row r="277" spans="1:8" x14ac:dyDescent="0.25">
      <c r="A277" s="198">
        <f>A272+1</f>
        <v>55</v>
      </c>
      <c r="B277">
        <v>1</v>
      </c>
      <c r="C277" s="137">
        <f>E278+F278</f>
        <v>0</v>
      </c>
      <c r="D277" s="136">
        <f>G278+H278</f>
        <v>0</v>
      </c>
      <c r="E277" s="141" t="s">
        <v>174</v>
      </c>
      <c r="F277" s="141" t="s">
        <v>173</v>
      </c>
      <c r="G277" s="45" t="s">
        <v>172</v>
      </c>
      <c r="H277" s="45" t="s">
        <v>171</v>
      </c>
    </row>
    <row r="278" spans="1:8" x14ac:dyDescent="0.25">
      <c r="A278" s="199"/>
      <c r="B278">
        <v>2</v>
      </c>
      <c r="C278" s="137">
        <f>E278-F278</f>
        <v>0</v>
      </c>
      <c r="D278">
        <f>D277</f>
        <v>0</v>
      </c>
      <c r="E278" s="140">
        <f>'grafico piano'!$M$59</f>
        <v>0</v>
      </c>
      <c r="F278" s="139">
        <f>'grafico piano'!$K$59/2</f>
        <v>0</v>
      </c>
      <c r="G278" s="138">
        <f>'grafico piano'!$N$59</f>
        <v>0</v>
      </c>
      <c r="H278" s="6">
        <f>'grafico piano'!$L$59/2</f>
        <v>0</v>
      </c>
    </row>
    <row r="279" spans="1:8" x14ac:dyDescent="0.25">
      <c r="A279" s="199"/>
      <c r="B279">
        <v>3</v>
      </c>
      <c r="C279" s="137">
        <f>E278-F278</f>
        <v>0</v>
      </c>
      <c r="D279" s="136">
        <f>G278-H278</f>
        <v>0</v>
      </c>
    </row>
    <row r="280" spans="1:8" x14ac:dyDescent="0.25">
      <c r="A280" s="199"/>
      <c r="B280">
        <v>4</v>
      </c>
      <c r="C280">
        <f>C277</f>
        <v>0</v>
      </c>
      <c r="D280">
        <f>D279</f>
        <v>0</v>
      </c>
    </row>
    <row r="281" spans="1:8" x14ac:dyDescent="0.25">
      <c r="A281" s="200"/>
      <c r="B281">
        <v>5</v>
      </c>
      <c r="C281">
        <f>C277</f>
        <v>0</v>
      </c>
      <c r="D281">
        <f>D277</f>
        <v>0</v>
      </c>
    </row>
    <row r="282" spans="1:8" x14ac:dyDescent="0.25">
      <c r="A282" s="198">
        <f>A277+1</f>
        <v>56</v>
      </c>
      <c r="B282">
        <v>1</v>
      </c>
      <c r="C282" s="137">
        <f>E283+F283</f>
        <v>0</v>
      </c>
      <c r="D282" s="136">
        <f>G283+H283</f>
        <v>0</v>
      </c>
      <c r="E282" s="141" t="s">
        <v>174</v>
      </c>
      <c r="F282" s="141" t="s">
        <v>173</v>
      </c>
      <c r="G282" s="45" t="s">
        <v>172</v>
      </c>
      <c r="H282" s="45" t="s">
        <v>171</v>
      </c>
    </row>
    <row r="283" spans="1:8" x14ac:dyDescent="0.25">
      <c r="A283" s="199"/>
      <c r="B283">
        <v>2</v>
      </c>
      <c r="C283" s="137">
        <f>E283-F283</f>
        <v>0</v>
      </c>
      <c r="D283">
        <f>D282</f>
        <v>0</v>
      </c>
      <c r="E283" s="140">
        <f>'grafico piano'!$M$60</f>
        <v>0</v>
      </c>
      <c r="F283" s="139">
        <f>'grafico piano'!$K$60/2</f>
        <v>0</v>
      </c>
      <c r="G283" s="138">
        <f>'grafico piano'!$N$60</f>
        <v>0</v>
      </c>
      <c r="H283" s="6">
        <f>'grafico piano'!$L$60/2</f>
        <v>0</v>
      </c>
    </row>
    <row r="284" spans="1:8" x14ac:dyDescent="0.25">
      <c r="A284" s="199"/>
      <c r="B284">
        <v>3</v>
      </c>
      <c r="C284" s="137">
        <f>E283-F283</f>
        <v>0</v>
      </c>
      <c r="D284" s="136">
        <f>G283-H283</f>
        <v>0</v>
      </c>
    </row>
    <row r="285" spans="1:8" x14ac:dyDescent="0.25">
      <c r="A285" s="199"/>
      <c r="B285">
        <v>4</v>
      </c>
      <c r="C285">
        <f>C282</f>
        <v>0</v>
      </c>
      <c r="D285">
        <f>D284</f>
        <v>0</v>
      </c>
    </row>
    <row r="286" spans="1:8" x14ac:dyDescent="0.25">
      <c r="A286" s="200"/>
      <c r="B286">
        <v>5</v>
      </c>
      <c r="C286">
        <f>C282</f>
        <v>0</v>
      </c>
      <c r="D286">
        <f>D282</f>
        <v>0</v>
      </c>
    </row>
    <row r="287" spans="1:8" x14ac:dyDescent="0.25">
      <c r="A287" s="198">
        <f>A282+1</f>
        <v>57</v>
      </c>
      <c r="B287">
        <v>1</v>
      </c>
      <c r="C287" s="137">
        <f>E288+F288</f>
        <v>0</v>
      </c>
      <c r="D287" s="136">
        <f>G288+H288</f>
        <v>0</v>
      </c>
      <c r="E287" s="141" t="s">
        <v>174</v>
      </c>
      <c r="F287" s="141" t="s">
        <v>173</v>
      </c>
      <c r="G287" s="45" t="s">
        <v>172</v>
      </c>
      <c r="H287" s="45" t="s">
        <v>171</v>
      </c>
    </row>
    <row r="288" spans="1:8" x14ac:dyDescent="0.25">
      <c r="A288" s="199"/>
      <c r="B288">
        <v>2</v>
      </c>
      <c r="C288" s="137">
        <f>E288-F288</f>
        <v>0</v>
      </c>
      <c r="D288">
        <f>D287</f>
        <v>0</v>
      </c>
      <c r="E288" s="140">
        <f>'grafico piano'!$M$61</f>
        <v>0</v>
      </c>
      <c r="F288" s="139">
        <f>'grafico piano'!$K$61/2</f>
        <v>0</v>
      </c>
      <c r="G288" s="138">
        <f>'grafico piano'!$N$61</f>
        <v>0</v>
      </c>
      <c r="H288" s="6">
        <f>'grafico piano'!$L$61/2</f>
        <v>0</v>
      </c>
    </row>
    <row r="289" spans="1:8" x14ac:dyDescent="0.25">
      <c r="A289" s="199"/>
      <c r="B289">
        <v>3</v>
      </c>
      <c r="C289" s="137">
        <f>E288-F288</f>
        <v>0</v>
      </c>
      <c r="D289" s="136">
        <f>G288-H288</f>
        <v>0</v>
      </c>
    </row>
    <row r="290" spans="1:8" x14ac:dyDescent="0.25">
      <c r="A290" s="199"/>
      <c r="B290">
        <v>4</v>
      </c>
      <c r="C290">
        <f>C287</f>
        <v>0</v>
      </c>
      <c r="D290">
        <f>D289</f>
        <v>0</v>
      </c>
    </row>
    <row r="291" spans="1:8" x14ac:dyDescent="0.25">
      <c r="A291" s="200"/>
      <c r="B291">
        <v>5</v>
      </c>
      <c r="C291">
        <f>C287</f>
        <v>0</v>
      </c>
      <c r="D291">
        <f>D287</f>
        <v>0</v>
      </c>
    </row>
    <row r="292" spans="1:8" x14ac:dyDescent="0.25">
      <c r="A292" s="198">
        <f>A287+1</f>
        <v>58</v>
      </c>
      <c r="B292">
        <v>1</v>
      </c>
      <c r="C292" s="137">
        <f>E293+F293</f>
        <v>0</v>
      </c>
      <c r="D292" s="136">
        <f>G293+H293</f>
        <v>0</v>
      </c>
      <c r="E292" s="141" t="s">
        <v>174</v>
      </c>
      <c r="F292" s="141" t="s">
        <v>173</v>
      </c>
      <c r="G292" s="45" t="s">
        <v>172</v>
      </c>
      <c r="H292" s="45" t="s">
        <v>171</v>
      </c>
    </row>
    <row r="293" spans="1:8" x14ac:dyDescent="0.25">
      <c r="A293" s="199"/>
      <c r="B293">
        <v>2</v>
      </c>
      <c r="C293" s="137">
        <f>E293-F293</f>
        <v>0</v>
      </c>
      <c r="D293">
        <f>D292</f>
        <v>0</v>
      </c>
      <c r="E293" s="140">
        <f>'grafico piano'!$M$62</f>
        <v>0</v>
      </c>
      <c r="F293" s="139">
        <f>'grafico piano'!$K$62/2</f>
        <v>0</v>
      </c>
      <c r="G293" s="138">
        <f>'grafico piano'!$N$62</f>
        <v>0</v>
      </c>
      <c r="H293" s="6">
        <f>'grafico piano'!$L$62/2</f>
        <v>0</v>
      </c>
    </row>
    <row r="294" spans="1:8" x14ac:dyDescent="0.25">
      <c r="A294" s="199"/>
      <c r="B294">
        <v>3</v>
      </c>
      <c r="C294" s="137">
        <f>E293-F293</f>
        <v>0</v>
      </c>
      <c r="D294" s="136">
        <f>G293-H293</f>
        <v>0</v>
      </c>
    </row>
    <row r="295" spans="1:8" x14ac:dyDescent="0.25">
      <c r="A295" s="199"/>
      <c r="B295">
        <v>4</v>
      </c>
      <c r="C295">
        <f>C292</f>
        <v>0</v>
      </c>
      <c r="D295">
        <f>D294</f>
        <v>0</v>
      </c>
    </row>
    <row r="296" spans="1:8" x14ac:dyDescent="0.25">
      <c r="A296" s="200"/>
      <c r="B296">
        <v>5</v>
      </c>
      <c r="C296">
        <f>C292</f>
        <v>0</v>
      </c>
      <c r="D296">
        <f>D292</f>
        <v>0</v>
      </c>
    </row>
    <row r="297" spans="1:8" x14ac:dyDescent="0.25">
      <c r="A297" s="198">
        <f>A292+1</f>
        <v>59</v>
      </c>
      <c r="B297">
        <v>1</v>
      </c>
      <c r="C297" s="137">
        <f>E298+F298</f>
        <v>0</v>
      </c>
      <c r="D297" s="136">
        <f>G298+H298</f>
        <v>0</v>
      </c>
      <c r="E297" s="141" t="s">
        <v>174</v>
      </c>
      <c r="F297" s="141" t="s">
        <v>173</v>
      </c>
      <c r="G297" s="45" t="s">
        <v>172</v>
      </c>
      <c r="H297" s="45" t="s">
        <v>171</v>
      </c>
    </row>
    <row r="298" spans="1:8" x14ac:dyDescent="0.25">
      <c r="A298" s="199"/>
      <c r="B298">
        <v>2</v>
      </c>
      <c r="C298" s="137">
        <f>E298-F298</f>
        <v>0</v>
      </c>
      <c r="D298">
        <f>D297</f>
        <v>0</v>
      </c>
      <c r="E298" s="140">
        <f>'grafico piano'!$M$63</f>
        <v>0</v>
      </c>
      <c r="F298" s="139">
        <f>'grafico piano'!$K$63/2</f>
        <v>0</v>
      </c>
      <c r="G298" s="138">
        <f>'grafico piano'!$N$63</f>
        <v>0</v>
      </c>
      <c r="H298" s="6">
        <f>'grafico piano'!$L$63/2</f>
        <v>0</v>
      </c>
    </row>
    <row r="299" spans="1:8" x14ac:dyDescent="0.25">
      <c r="A299" s="199"/>
      <c r="B299">
        <v>3</v>
      </c>
      <c r="C299" s="137">
        <f>E298-F298</f>
        <v>0</v>
      </c>
      <c r="D299" s="136">
        <f>G298-H298</f>
        <v>0</v>
      </c>
    </row>
    <row r="300" spans="1:8" x14ac:dyDescent="0.25">
      <c r="A300" s="199"/>
      <c r="B300">
        <v>4</v>
      </c>
      <c r="C300">
        <f>C297</f>
        <v>0</v>
      </c>
      <c r="D300">
        <f>D299</f>
        <v>0</v>
      </c>
    </row>
    <row r="301" spans="1:8" x14ac:dyDescent="0.25">
      <c r="A301" s="200"/>
      <c r="B301">
        <v>5</v>
      </c>
      <c r="C301">
        <f>C297</f>
        <v>0</v>
      </c>
      <c r="D301">
        <f>D297</f>
        <v>0</v>
      </c>
    </row>
    <row r="302" spans="1:8" x14ac:dyDescent="0.25">
      <c r="A302" s="198">
        <f>A297+1</f>
        <v>60</v>
      </c>
      <c r="B302">
        <v>1</v>
      </c>
      <c r="C302" s="137">
        <f>E303+F303</f>
        <v>0</v>
      </c>
      <c r="D302" s="136">
        <f>G303+H303</f>
        <v>0</v>
      </c>
      <c r="E302" s="141" t="s">
        <v>174</v>
      </c>
      <c r="F302" s="141" t="s">
        <v>173</v>
      </c>
      <c r="G302" s="45" t="s">
        <v>172</v>
      </c>
      <c r="H302" s="45" t="s">
        <v>171</v>
      </c>
    </row>
    <row r="303" spans="1:8" x14ac:dyDescent="0.25">
      <c r="A303" s="199"/>
      <c r="B303">
        <v>2</v>
      </c>
      <c r="C303" s="137">
        <f>E303-F303</f>
        <v>0</v>
      </c>
      <c r="D303">
        <f>D302</f>
        <v>0</v>
      </c>
      <c r="E303" s="140">
        <f>'grafico piano'!$M$64</f>
        <v>0</v>
      </c>
      <c r="F303" s="139">
        <f>'grafico piano'!$K$64/2</f>
        <v>0</v>
      </c>
      <c r="G303" s="138">
        <f>'grafico piano'!$N$64</f>
        <v>0</v>
      </c>
      <c r="H303" s="6">
        <f>'grafico piano'!$L$64/2</f>
        <v>0</v>
      </c>
    </row>
    <row r="304" spans="1:8" x14ac:dyDescent="0.25">
      <c r="A304" s="199"/>
      <c r="B304">
        <v>3</v>
      </c>
      <c r="C304" s="137">
        <f>E303-F303</f>
        <v>0</v>
      </c>
      <c r="D304" s="136">
        <f>G303-H303</f>
        <v>0</v>
      </c>
    </row>
    <row r="305" spans="1:8" x14ac:dyDescent="0.25">
      <c r="A305" s="199"/>
      <c r="B305">
        <v>4</v>
      </c>
      <c r="C305">
        <f>C302</f>
        <v>0</v>
      </c>
      <c r="D305">
        <f>D304</f>
        <v>0</v>
      </c>
    </row>
    <row r="306" spans="1:8" x14ac:dyDescent="0.25">
      <c r="A306" s="200"/>
      <c r="B306">
        <v>5</v>
      </c>
      <c r="C306">
        <f>C302</f>
        <v>0</v>
      </c>
      <c r="D306">
        <f>D302</f>
        <v>0</v>
      </c>
    </row>
    <row r="307" spans="1:8" x14ac:dyDescent="0.25">
      <c r="A307" s="198">
        <f>A302+1</f>
        <v>61</v>
      </c>
      <c r="B307">
        <v>1</v>
      </c>
      <c r="C307" s="137">
        <f>E308+F308</f>
        <v>0</v>
      </c>
      <c r="D307" s="136">
        <f>G308+H308</f>
        <v>0</v>
      </c>
      <c r="E307" s="141" t="s">
        <v>174</v>
      </c>
      <c r="F307" s="141" t="s">
        <v>173</v>
      </c>
      <c r="G307" s="45" t="s">
        <v>172</v>
      </c>
      <c r="H307" s="45" t="s">
        <v>171</v>
      </c>
    </row>
    <row r="308" spans="1:8" x14ac:dyDescent="0.25">
      <c r="A308" s="199"/>
      <c r="B308">
        <v>2</v>
      </c>
      <c r="C308" s="137">
        <f>E308-F308</f>
        <v>0</v>
      </c>
      <c r="D308">
        <f>D307</f>
        <v>0</v>
      </c>
      <c r="E308" s="140">
        <f>'grafico piano'!$M$65</f>
        <v>0</v>
      </c>
      <c r="F308" s="139">
        <f>'grafico piano'!$K$65/2</f>
        <v>0</v>
      </c>
      <c r="G308" s="138">
        <f>'grafico piano'!$N$65</f>
        <v>0</v>
      </c>
      <c r="H308" s="6">
        <f>'grafico piano'!$L$65/2</f>
        <v>0</v>
      </c>
    </row>
    <row r="309" spans="1:8" x14ac:dyDescent="0.25">
      <c r="A309" s="199"/>
      <c r="B309">
        <v>3</v>
      </c>
      <c r="C309" s="137">
        <f>E308-F308</f>
        <v>0</v>
      </c>
      <c r="D309" s="136">
        <f>G308-H308</f>
        <v>0</v>
      </c>
    </row>
    <row r="310" spans="1:8" x14ac:dyDescent="0.25">
      <c r="A310" s="199"/>
      <c r="B310">
        <v>4</v>
      </c>
      <c r="C310">
        <f>C307</f>
        <v>0</v>
      </c>
      <c r="D310">
        <f>D309</f>
        <v>0</v>
      </c>
    </row>
    <row r="311" spans="1:8" x14ac:dyDescent="0.25">
      <c r="A311" s="200"/>
      <c r="B311">
        <v>5</v>
      </c>
      <c r="C311">
        <f>C307</f>
        <v>0</v>
      </c>
      <c r="D311">
        <f>D307</f>
        <v>0</v>
      </c>
    </row>
    <row r="312" spans="1:8" x14ac:dyDescent="0.25">
      <c r="A312" s="198">
        <f>A307+1</f>
        <v>62</v>
      </c>
      <c r="B312">
        <v>1</v>
      </c>
      <c r="C312" s="137">
        <f>E313+F313</f>
        <v>0</v>
      </c>
      <c r="D312" s="136">
        <f>G313+H313</f>
        <v>0</v>
      </c>
      <c r="E312" s="141" t="s">
        <v>174</v>
      </c>
      <c r="F312" s="141" t="s">
        <v>173</v>
      </c>
      <c r="G312" s="45" t="s">
        <v>172</v>
      </c>
      <c r="H312" s="45" t="s">
        <v>171</v>
      </c>
    </row>
    <row r="313" spans="1:8" x14ac:dyDescent="0.25">
      <c r="A313" s="199"/>
      <c r="B313">
        <v>2</v>
      </c>
      <c r="C313" s="137">
        <f>E313-F313</f>
        <v>0</v>
      </c>
      <c r="D313">
        <f>D312</f>
        <v>0</v>
      </c>
      <c r="E313" s="140">
        <f>'grafico piano'!$M$66</f>
        <v>0</v>
      </c>
      <c r="F313" s="139">
        <f>'grafico piano'!$K$66/2</f>
        <v>0</v>
      </c>
      <c r="G313" s="138">
        <f>'grafico piano'!$N$66</f>
        <v>0</v>
      </c>
      <c r="H313" s="6">
        <f>'grafico piano'!$L$66/2</f>
        <v>0</v>
      </c>
    </row>
    <row r="314" spans="1:8" x14ac:dyDescent="0.25">
      <c r="A314" s="199"/>
      <c r="B314">
        <v>3</v>
      </c>
      <c r="C314" s="137">
        <f>E313-F313</f>
        <v>0</v>
      </c>
      <c r="D314" s="136">
        <f>G313-H313</f>
        <v>0</v>
      </c>
    </row>
    <row r="315" spans="1:8" x14ac:dyDescent="0.25">
      <c r="A315" s="199"/>
      <c r="B315">
        <v>4</v>
      </c>
      <c r="C315">
        <f>C312</f>
        <v>0</v>
      </c>
      <c r="D315">
        <f>D314</f>
        <v>0</v>
      </c>
    </row>
    <row r="316" spans="1:8" x14ac:dyDescent="0.25">
      <c r="A316" s="200"/>
      <c r="B316">
        <v>5</v>
      </c>
      <c r="C316">
        <f>C312</f>
        <v>0</v>
      </c>
      <c r="D316">
        <f>D312</f>
        <v>0</v>
      </c>
    </row>
    <row r="317" spans="1:8" x14ac:dyDescent="0.25">
      <c r="A317" s="198">
        <f>A312+1</f>
        <v>63</v>
      </c>
      <c r="B317">
        <v>1</v>
      </c>
      <c r="C317" s="137">
        <f>E318+F318</f>
        <v>0</v>
      </c>
      <c r="D317" s="136">
        <f>G318+H318</f>
        <v>0</v>
      </c>
      <c r="E317" s="141" t="s">
        <v>174</v>
      </c>
      <c r="F317" s="141" t="s">
        <v>173</v>
      </c>
      <c r="G317" s="45" t="s">
        <v>172</v>
      </c>
      <c r="H317" s="45" t="s">
        <v>171</v>
      </c>
    </row>
    <row r="318" spans="1:8" x14ac:dyDescent="0.25">
      <c r="A318" s="199"/>
      <c r="B318">
        <v>2</v>
      </c>
      <c r="C318" s="137">
        <f>E318-F318</f>
        <v>0</v>
      </c>
      <c r="D318">
        <f>D317</f>
        <v>0</v>
      </c>
      <c r="E318" s="140">
        <f>'grafico piano'!$M$67</f>
        <v>0</v>
      </c>
      <c r="F318" s="139">
        <f>'grafico piano'!$K$67/2</f>
        <v>0</v>
      </c>
      <c r="G318" s="138">
        <f>'grafico piano'!$N$67</f>
        <v>0</v>
      </c>
      <c r="H318" s="6">
        <f>'grafico piano'!$L$67/2</f>
        <v>0</v>
      </c>
    </row>
    <row r="319" spans="1:8" x14ac:dyDescent="0.25">
      <c r="A319" s="199"/>
      <c r="B319">
        <v>3</v>
      </c>
      <c r="C319" s="137">
        <f>E318-F318</f>
        <v>0</v>
      </c>
      <c r="D319" s="136">
        <f>G318-H318</f>
        <v>0</v>
      </c>
    </row>
    <row r="320" spans="1:8" x14ac:dyDescent="0.25">
      <c r="A320" s="199"/>
      <c r="B320">
        <v>4</v>
      </c>
      <c r="C320">
        <f>C317</f>
        <v>0</v>
      </c>
      <c r="D320">
        <f>D319</f>
        <v>0</v>
      </c>
    </row>
    <row r="321" spans="1:8" x14ac:dyDescent="0.25">
      <c r="A321" s="200"/>
      <c r="B321">
        <v>5</v>
      </c>
      <c r="C321">
        <f>C317</f>
        <v>0</v>
      </c>
      <c r="D321">
        <f>D317</f>
        <v>0</v>
      </c>
    </row>
    <row r="322" spans="1:8" x14ac:dyDescent="0.25">
      <c r="A322" s="198">
        <f>A317+1</f>
        <v>64</v>
      </c>
      <c r="B322">
        <v>1</v>
      </c>
      <c r="C322" s="137">
        <f>E323+F323</f>
        <v>0</v>
      </c>
      <c r="D322" s="136">
        <f>G323+H323</f>
        <v>0</v>
      </c>
      <c r="E322" s="141" t="s">
        <v>174</v>
      </c>
      <c r="F322" s="141" t="s">
        <v>173</v>
      </c>
      <c r="G322" s="45" t="s">
        <v>172</v>
      </c>
      <c r="H322" s="45" t="s">
        <v>171</v>
      </c>
    </row>
    <row r="323" spans="1:8" x14ac:dyDescent="0.25">
      <c r="A323" s="199"/>
      <c r="B323">
        <v>2</v>
      </c>
      <c r="C323" s="137">
        <f>E323-F323</f>
        <v>0</v>
      </c>
      <c r="D323">
        <f>D322</f>
        <v>0</v>
      </c>
      <c r="E323" s="140">
        <f>'grafico piano'!$M$68</f>
        <v>0</v>
      </c>
      <c r="F323" s="139">
        <f>'grafico piano'!$K$68/2</f>
        <v>0</v>
      </c>
      <c r="G323" s="138">
        <f>'grafico piano'!$N$68</f>
        <v>0</v>
      </c>
      <c r="H323" s="6">
        <f>'grafico piano'!$L$68/2</f>
        <v>0</v>
      </c>
    </row>
    <row r="324" spans="1:8" x14ac:dyDescent="0.25">
      <c r="A324" s="199"/>
      <c r="B324">
        <v>3</v>
      </c>
      <c r="C324" s="137">
        <f>E323-F323</f>
        <v>0</v>
      </c>
      <c r="D324" s="136">
        <f>G323-H323</f>
        <v>0</v>
      </c>
    </row>
    <row r="325" spans="1:8" x14ac:dyDescent="0.25">
      <c r="A325" s="199"/>
      <c r="B325">
        <v>4</v>
      </c>
      <c r="C325">
        <f>C322</f>
        <v>0</v>
      </c>
      <c r="D325">
        <f>D324</f>
        <v>0</v>
      </c>
    </row>
    <row r="326" spans="1:8" x14ac:dyDescent="0.25">
      <c r="A326" s="200"/>
      <c r="B326">
        <v>5</v>
      </c>
      <c r="C326">
        <f>C322</f>
        <v>0</v>
      </c>
      <c r="D326">
        <f>D322</f>
        <v>0</v>
      </c>
    </row>
    <row r="327" spans="1:8" x14ac:dyDescent="0.25">
      <c r="A327" s="198">
        <f>A322+1</f>
        <v>65</v>
      </c>
      <c r="B327">
        <v>1</v>
      </c>
      <c r="C327" s="137">
        <f>E328+F328</f>
        <v>0</v>
      </c>
      <c r="D327" s="136">
        <f>G328+H328</f>
        <v>0</v>
      </c>
      <c r="E327" s="141" t="s">
        <v>174</v>
      </c>
      <c r="F327" s="141" t="s">
        <v>173</v>
      </c>
      <c r="G327" s="45" t="s">
        <v>172</v>
      </c>
      <c r="H327" s="45" t="s">
        <v>171</v>
      </c>
    </row>
    <row r="328" spans="1:8" x14ac:dyDescent="0.25">
      <c r="A328" s="199"/>
      <c r="B328">
        <v>2</v>
      </c>
      <c r="C328" s="137">
        <f>E328-F328</f>
        <v>0</v>
      </c>
      <c r="D328">
        <f>D327</f>
        <v>0</v>
      </c>
      <c r="E328" s="140">
        <f>'grafico piano'!$M$69</f>
        <v>0</v>
      </c>
      <c r="F328" s="139">
        <f>'grafico piano'!$K$69/2</f>
        <v>0</v>
      </c>
      <c r="G328" s="138">
        <f>'grafico piano'!$N$69</f>
        <v>0</v>
      </c>
      <c r="H328" s="6">
        <f>'grafico piano'!$L$69/2</f>
        <v>0</v>
      </c>
    </row>
    <row r="329" spans="1:8" x14ac:dyDescent="0.25">
      <c r="A329" s="199"/>
      <c r="B329">
        <v>3</v>
      </c>
      <c r="C329" s="137">
        <f>E328-F328</f>
        <v>0</v>
      </c>
      <c r="D329" s="136">
        <f>G328-H328</f>
        <v>0</v>
      </c>
    </row>
    <row r="330" spans="1:8" x14ac:dyDescent="0.25">
      <c r="A330" s="199"/>
      <c r="B330">
        <v>4</v>
      </c>
      <c r="C330">
        <f>C327</f>
        <v>0</v>
      </c>
      <c r="D330">
        <f>D329</f>
        <v>0</v>
      </c>
    </row>
    <row r="331" spans="1:8" x14ac:dyDescent="0.25">
      <c r="A331" s="200"/>
      <c r="B331">
        <v>5</v>
      </c>
      <c r="C331">
        <f>C327</f>
        <v>0</v>
      </c>
      <c r="D331">
        <f>D327</f>
        <v>0</v>
      </c>
    </row>
    <row r="332" spans="1:8" x14ac:dyDescent="0.25">
      <c r="A332" s="198">
        <f>A327+1</f>
        <v>66</v>
      </c>
      <c r="B332">
        <v>1</v>
      </c>
      <c r="C332" s="137">
        <f>E333+F333</f>
        <v>0</v>
      </c>
      <c r="D332" s="136">
        <f>G333+H333</f>
        <v>0</v>
      </c>
      <c r="E332" s="141" t="s">
        <v>174</v>
      </c>
      <c r="F332" s="141" t="s">
        <v>173</v>
      </c>
      <c r="G332" s="45" t="s">
        <v>172</v>
      </c>
      <c r="H332" s="45" t="s">
        <v>171</v>
      </c>
    </row>
    <row r="333" spans="1:8" x14ac:dyDescent="0.25">
      <c r="A333" s="199"/>
      <c r="B333">
        <v>2</v>
      </c>
      <c r="C333" s="137">
        <f>E333-F333</f>
        <v>0</v>
      </c>
      <c r="D333">
        <f>D332</f>
        <v>0</v>
      </c>
      <c r="E333" s="140">
        <f>'grafico piano'!$M$70</f>
        <v>0</v>
      </c>
      <c r="F333" s="139">
        <f>'grafico piano'!$K$70/2</f>
        <v>0</v>
      </c>
      <c r="G333" s="138">
        <f>'grafico piano'!$N$70</f>
        <v>0</v>
      </c>
      <c r="H333" s="6">
        <f>'grafico piano'!$L$70/2</f>
        <v>0</v>
      </c>
    </row>
    <row r="334" spans="1:8" x14ac:dyDescent="0.25">
      <c r="A334" s="199"/>
      <c r="B334">
        <v>3</v>
      </c>
      <c r="C334" s="137">
        <f>E333-F333</f>
        <v>0</v>
      </c>
      <c r="D334" s="136">
        <f>G333-H333</f>
        <v>0</v>
      </c>
    </row>
    <row r="335" spans="1:8" x14ac:dyDescent="0.25">
      <c r="A335" s="199"/>
      <c r="B335">
        <v>4</v>
      </c>
      <c r="C335">
        <f>C332</f>
        <v>0</v>
      </c>
      <c r="D335">
        <f>D334</f>
        <v>0</v>
      </c>
    </row>
    <row r="336" spans="1:8" x14ac:dyDescent="0.25">
      <c r="A336" s="200"/>
      <c r="B336">
        <v>5</v>
      </c>
      <c r="C336">
        <f>C332</f>
        <v>0</v>
      </c>
      <c r="D336">
        <f>D332</f>
        <v>0</v>
      </c>
    </row>
    <row r="337" spans="1:8" x14ac:dyDescent="0.25">
      <c r="A337" s="198">
        <f>A332+1</f>
        <v>67</v>
      </c>
      <c r="B337">
        <v>1</v>
      </c>
      <c r="C337" s="137">
        <f>E338+F338</f>
        <v>0</v>
      </c>
      <c r="D337" s="136">
        <f>G338+H338</f>
        <v>0</v>
      </c>
      <c r="E337" s="141" t="s">
        <v>174</v>
      </c>
      <c r="F337" s="141" t="s">
        <v>173</v>
      </c>
      <c r="G337" s="45" t="s">
        <v>172</v>
      </c>
      <c r="H337" s="45" t="s">
        <v>171</v>
      </c>
    </row>
    <row r="338" spans="1:8" x14ac:dyDescent="0.25">
      <c r="A338" s="199"/>
      <c r="B338">
        <v>2</v>
      </c>
      <c r="C338" s="137">
        <f>E338-F338</f>
        <v>0</v>
      </c>
      <c r="D338">
        <f>D337</f>
        <v>0</v>
      </c>
      <c r="E338" s="140">
        <f>'grafico piano'!$M$71</f>
        <v>0</v>
      </c>
      <c r="F338" s="139">
        <f>'grafico piano'!$K$71/2</f>
        <v>0</v>
      </c>
      <c r="G338" s="138">
        <f>'grafico piano'!$N$71</f>
        <v>0</v>
      </c>
      <c r="H338" s="6">
        <f>'grafico piano'!$L$71/2</f>
        <v>0</v>
      </c>
    </row>
    <row r="339" spans="1:8" x14ac:dyDescent="0.25">
      <c r="A339" s="199"/>
      <c r="B339">
        <v>3</v>
      </c>
      <c r="C339" s="137">
        <f>E338-F338</f>
        <v>0</v>
      </c>
      <c r="D339" s="136">
        <f>G338-H338</f>
        <v>0</v>
      </c>
    </row>
    <row r="340" spans="1:8" x14ac:dyDescent="0.25">
      <c r="A340" s="199"/>
      <c r="B340">
        <v>4</v>
      </c>
      <c r="C340">
        <f>C337</f>
        <v>0</v>
      </c>
      <c r="D340">
        <f>D339</f>
        <v>0</v>
      </c>
    </row>
    <row r="341" spans="1:8" x14ac:dyDescent="0.25">
      <c r="A341" s="200"/>
      <c r="B341">
        <v>5</v>
      </c>
      <c r="C341">
        <f>C337</f>
        <v>0</v>
      </c>
      <c r="D341">
        <f>D337</f>
        <v>0</v>
      </c>
    </row>
    <row r="342" spans="1:8" x14ac:dyDescent="0.25">
      <c r="A342" s="198">
        <f>A337+1</f>
        <v>68</v>
      </c>
      <c r="B342">
        <v>1</v>
      </c>
      <c r="C342" s="137">
        <f>E343+F343</f>
        <v>0</v>
      </c>
      <c r="D342" s="136">
        <f>G343+H343</f>
        <v>0</v>
      </c>
      <c r="E342" s="141" t="s">
        <v>174</v>
      </c>
      <c r="F342" s="141" t="s">
        <v>173</v>
      </c>
      <c r="G342" s="45" t="s">
        <v>172</v>
      </c>
      <c r="H342" s="45" t="s">
        <v>171</v>
      </c>
    </row>
    <row r="343" spans="1:8" x14ac:dyDescent="0.25">
      <c r="A343" s="199"/>
      <c r="B343">
        <v>2</v>
      </c>
      <c r="C343" s="137">
        <f>E343-F343</f>
        <v>0</v>
      </c>
      <c r="D343">
        <f>D342</f>
        <v>0</v>
      </c>
      <c r="E343" s="140">
        <f>'grafico piano'!$M$72</f>
        <v>0</v>
      </c>
      <c r="F343" s="139">
        <f>'grafico piano'!$K$72/2</f>
        <v>0</v>
      </c>
      <c r="G343" s="138">
        <f>'grafico piano'!$N$72</f>
        <v>0</v>
      </c>
      <c r="H343" s="6">
        <f>'grafico piano'!$L$72/2</f>
        <v>0</v>
      </c>
    </row>
    <row r="344" spans="1:8" x14ac:dyDescent="0.25">
      <c r="A344" s="199"/>
      <c r="B344">
        <v>3</v>
      </c>
      <c r="C344" s="137">
        <f>E343-F343</f>
        <v>0</v>
      </c>
      <c r="D344" s="136">
        <f>G343-H343</f>
        <v>0</v>
      </c>
    </row>
    <row r="345" spans="1:8" x14ac:dyDescent="0.25">
      <c r="A345" s="199"/>
      <c r="B345">
        <v>4</v>
      </c>
      <c r="C345">
        <f>C342</f>
        <v>0</v>
      </c>
      <c r="D345">
        <f>D344</f>
        <v>0</v>
      </c>
    </row>
    <row r="346" spans="1:8" x14ac:dyDescent="0.25">
      <c r="A346" s="200"/>
      <c r="B346">
        <v>5</v>
      </c>
      <c r="C346">
        <f>C342</f>
        <v>0</v>
      </c>
      <c r="D346">
        <f>D342</f>
        <v>0</v>
      </c>
    </row>
    <row r="347" spans="1:8" x14ac:dyDescent="0.25">
      <c r="A347" s="198">
        <f>A342+1</f>
        <v>69</v>
      </c>
      <c r="B347">
        <v>1</v>
      </c>
      <c r="C347" s="137">
        <f>E348+F348</f>
        <v>0</v>
      </c>
      <c r="D347" s="136">
        <f>G348+H348</f>
        <v>0</v>
      </c>
      <c r="E347" s="141" t="s">
        <v>174</v>
      </c>
      <c r="F347" s="141" t="s">
        <v>173</v>
      </c>
      <c r="G347" s="45" t="s">
        <v>172</v>
      </c>
      <c r="H347" s="45" t="s">
        <v>171</v>
      </c>
    </row>
    <row r="348" spans="1:8" x14ac:dyDescent="0.25">
      <c r="A348" s="199"/>
      <c r="B348">
        <v>2</v>
      </c>
      <c r="C348" s="137">
        <f>E348-F348</f>
        <v>0</v>
      </c>
      <c r="D348">
        <f>D347</f>
        <v>0</v>
      </c>
      <c r="E348" s="140">
        <f>'grafico piano'!$M$73</f>
        <v>0</v>
      </c>
      <c r="F348" s="139">
        <f>'grafico piano'!$K$73/2</f>
        <v>0</v>
      </c>
      <c r="G348" s="138">
        <f>'grafico piano'!$N$73</f>
        <v>0</v>
      </c>
      <c r="H348" s="6">
        <f>'grafico piano'!$L$73/2</f>
        <v>0</v>
      </c>
    </row>
    <row r="349" spans="1:8" x14ac:dyDescent="0.25">
      <c r="A349" s="199"/>
      <c r="B349">
        <v>3</v>
      </c>
      <c r="C349" s="137">
        <f>E348-F348</f>
        <v>0</v>
      </c>
      <c r="D349" s="136">
        <f>G348-H348</f>
        <v>0</v>
      </c>
    </row>
    <row r="350" spans="1:8" x14ac:dyDescent="0.25">
      <c r="A350" s="199"/>
      <c r="B350">
        <v>4</v>
      </c>
      <c r="C350">
        <f>C347</f>
        <v>0</v>
      </c>
      <c r="D350">
        <f>D349</f>
        <v>0</v>
      </c>
    </row>
    <row r="351" spans="1:8" x14ac:dyDescent="0.25">
      <c r="A351" s="200"/>
      <c r="B351">
        <v>5</v>
      </c>
      <c r="C351">
        <f>C347</f>
        <v>0</v>
      </c>
      <c r="D351">
        <f>D347</f>
        <v>0</v>
      </c>
    </row>
    <row r="352" spans="1:8" x14ac:dyDescent="0.25">
      <c r="A352" s="198">
        <f>A347+1</f>
        <v>70</v>
      </c>
      <c r="B352">
        <v>1</v>
      </c>
      <c r="C352" s="137">
        <f>E353+F353</f>
        <v>0</v>
      </c>
      <c r="D352" s="136">
        <f>G353+H353</f>
        <v>0</v>
      </c>
      <c r="E352" s="141" t="s">
        <v>174</v>
      </c>
      <c r="F352" s="141" t="s">
        <v>173</v>
      </c>
      <c r="G352" s="45" t="s">
        <v>172</v>
      </c>
      <c r="H352" s="45" t="s">
        <v>171</v>
      </c>
    </row>
    <row r="353" spans="1:8" x14ac:dyDescent="0.25">
      <c r="A353" s="199"/>
      <c r="B353">
        <v>2</v>
      </c>
      <c r="C353" s="137">
        <f>E353-F353</f>
        <v>0</v>
      </c>
      <c r="D353">
        <f>D352</f>
        <v>0</v>
      </c>
      <c r="E353" s="140">
        <f>'grafico piano'!$M$74</f>
        <v>0</v>
      </c>
      <c r="F353" s="139">
        <f>'grafico piano'!$K$74/2</f>
        <v>0</v>
      </c>
      <c r="G353" s="138">
        <f>'grafico piano'!$N$74</f>
        <v>0</v>
      </c>
      <c r="H353" s="6">
        <f>'grafico piano'!$L$74/2</f>
        <v>0</v>
      </c>
    </row>
    <row r="354" spans="1:8" x14ac:dyDescent="0.25">
      <c r="A354" s="199"/>
      <c r="B354">
        <v>3</v>
      </c>
      <c r="C354" s="137">
        <f>E353-F353</f>
        <v>0</v>
      </c>
      <c r="D354" s="136">
        <f>G353-H353</f>
        <v>0</v>
      </c>
    </row>
    <row r="355" spans="1:8" x14ac:dyDescent="0.25">
      <c r="A355" s="199"/>
      <c r="B355">
        <v>4</v>
      </c>
      <c r="C355">
        <f>C352</f>
        <v>0</v>
      </c>
      <c r="D355">
        <f>D354</f>
        <v>0</v>
      </c>
    </row>
    <row r="356" spans="1:8" x14ac:dyDescent="0.25">
      <c r="A356" s="200"/>
      <c r="B356">
        <v>5</v>
      </c>
      <c r="C356">
        <f>C352</f>
        <v>0</v>
      </c>
      <c r="D356">
        <f>D352</f>
        <v>0</v>
      </c>
    </row>
    <row r="357" spans="1:8" x14ac:dyDescent="0.25">
      <c r="A357" s="198">
        <f>A352+1</f>
        <v>71</v>
      </c>
      <c r="B357">
        <v>1</v>
      </c>
      <c r="C357" s="137">
        <f>E358+F358</f>
        <v>0</v>
      </c>
      <c r="D357" s="136">
        <f>G358+H358</f>
        <v>0</v>
      </c>
      <c r="E357" s="141" t="s">
        <v>174</v>
      </c>
      <c r="F357" s="141" t="s">
        <v>173</v>
      </c>
      <c r="G357" s="45" t="s">
        <v>172</v>
      </c>
      <c r="H357" s="45" t="s">
        <v>171</v>
      </c>
    </row>
    <row r="358" spans="1:8" x14ac:dyDescent="0.25">
      <c r="A358" s="199"/>
      <c r="B358">
        <v>2</v>
      </c>
      <c r="C358" s="137">
        <f>E358-F358</f>
        <v>0</v>
      </c>
      <c r="D358">
        <f>D357</f>
        <v>0</v>
      </c>
      <c r="E358" s="140">
        <f>'grafico piano'!$M$75</f>
        <v>0</v>
      </c>
      <c r="F358" s="139">
        <f>'grafico piano'!$K$75/2</f>
        <v>0</v>
      </c>
      <c r="G358" s="138">
        <f>'grafico piano'!$N$75</f>
        <v>0</v>
      </c>
      <c r="H358" s="6">
        <f>'grafico piano'!$L$75/2</f>
        <v>0</v>
      </c>
    </row>
    <row r="359" spans="1:8" x14ac:dyDescent="0.25">
      <c r="A359" s="199"/>
      <c r="B359">
        <v>3</v>
      </c>
      <c r="C359" s="137">
        <f>E358-F358</f>
        <v>0</v>
      </c>
      <c r="D359" s="136">
        <f>G358-H358</f>
        <v>0</v>
      </c>
    </row>
    <row r="360" spans="1:8" x14ac:dyDescent="0.25">
      <c r="A360" s="199"/>
      <c r="B360">
        <v>4</v>
      </c>
      <c r="C360">
        <f>C357</f>
        <v>0</v>
      </c>
      <c r="D360">
        <f>D359</f>
        <v>0</v>
      </c>
    </row>
    <row r="361" spans="1:8" x14ac:dyDescent="0.25">
      <c r="A361" s="200"/>
      <c r="B361">
        <v>5</v>
      </c>
      <c r="C361">
        <f>C357</f>
        <v>0</v>
      </c>
      <c r="D361">
        <f>D357</f>
        <v>0</v>
      </c>
    </row>
    <row r="362" spans="1:8" x14ac:dyDescent="0.25">
      <c r="A362" s="198">
        <f>A357+1</f>
        <v>72</v>
      </c>
      <c r="B362">
        <v>1</v>
      </c>
      <c r="C362" s="137">
        <f>E363+F363</f>
        <v>0</v>
      </c>
      <c r="D362" s="136">
        <f>G363+H363</f>
        <v>0</v>
      </c>
      <c r="E362" s="141" t="s">
        <v>174</v>
      </c>
      <c r="F362" s="141" t="s">
        <v>173</v>
      </c>
      <c r="G362" s="45" t="s">
        <v>172</v>
      </c>
      <c r="H362" s="45" t="s">
        <v>171</v>
      </c>
    </row>
    <row r="363" spans="1:8" x14ac:dyDescent="0.25">
      <c r="A363" s="199"/>
      <c r="B363">
        <v>2</v>
      </c>
      <c r="C363" s="137">
        <f>E363-F363</f>
        <v>0</v>
      </c>
      <c r="D363">
        <f>D362</f>
        <v>0</v>
      </c>
      <c r="E363" s="140">
        <f>'grafico piano'!$M$76</f>
        <v>0</v>
      </c>
      <c r="F363" s="139">
        <f>'grafico piano'!$K$76/2</f>
        <v>0</v>
      </c>
      <c r="G363" s="138">
        <f>'grafico piano'!$N$76</f>
        <v>0</v>
      </c>
      <c r="H363" s="6">
        <f>'grafico piano'!$L$76/2</f>
        <v>0</v>
      </c>
    </row>
    <row r="364" spans="1:8" x14ac:dyDescent="0.25">
      <c r="A364" s="199"/>
      <c r="B364">
        <v>3</v>
      </c>
      <c r="C364" s="137">
        <f>E363-F363</f>
        <v>0</v>
      </c>
      <c r="D364" s="136">
        <f>G363-H363</f>
        <v>0</v>
      </c>
    </row>
    <row r="365" spans="1:8" x14ac:dyDescent="0.25">
      <c r="A365" s="199"/>
      <c r="B365">
        <v>4</v>
      </c>
      <c r="C365">
        <f>C362</f>
        <v>0</v>
      </c>
      <c r="D365">
        <f>D364</f>
        <v>0</v>
      </c>
    </row>
    <row r="366" spans="1:8" x14ac:dyDescent="0.25">
      <c r="A366" s="200"/>
      <c r="B366">
        <v>5</v>
      </c>
      <c r="C366">
        <f>C362</f>
        <v>0</v>
      </c>
      <c r="D366">
        <f>D362</f>
        <v>0</v>
      </c>
    </row>
    <row r="367" spans="1:8" x14ac:dyDescent="0.25">
      <c r="A367" s="198">
        <f>A362+1</f>
        <v>73</v>
      </c>
      <c r="B367">
        <v>1</v>
      </c>
      <c r="C367" s="137">
        <f>E368+F368</f>
        <v>0</v>
      </c>
      <c r="D367" s="136">
        <f>G368+H368</f>
        <v>0</v>
      </c>
      <c r="E367" s="141" t="s">
        <v>174</v>
      </c>
      <c r="F367" s="141" t="s">
        <v>173</v>
      </c>
      <c r="G367" s="45" t="s">
        <v>172</v>
      </c>
      <c r="H367" s="45" t="s">
        <v>171</v>
      </c>
    </row>
    <row r="368" spans="1:8" x14ac:dyDescent="0.25">
      <c r="A368" s="199"/>
      <c r="B368">
        <v>2</v>
      </c>
      <c r="C368" s="137">
        <f>E368-F368</f>
        <v>0</v>
      </c>
      <c r="D368">
        <f>D367</f>
        <v>0</v>
      </c>
      <c r="E368" s="140">
        <f>'grafico piano'!$M$77</f>
        <v>0</v>
      </c>
      <c r="F368" s="139">
        <f>'grafico piano'!$K$77/2</f>
        <v>0</v>
      </c>
      <c r="G368" s="138">
        <f>'grafico piano'!$N$77</f>
        <v>0</v>
      </c>
      <c r="H368" s="6">
        <f>'grafico piano'!$L$77/2</f>
        <v>0</v>
      </c>
    </row>
    <row r="369" spans="1:8" x14ac:dyDescent="0.25">
      <c r="A369" s="199"/>
      <c r="B369">
        <v>3</v>
      </c>
      <c r="C369" s="137">
        <f>E368-F368</f>
        <v>0</v>
      </c>
      <c r="D369" s="136">
        <f>G368-H368</f>
        <v>0</v>
      </c>
    </row>
    <row r="370" spans="1:8" x14ac:dyDescent="0.25">
      <c r="A370" s="199"/>
      <c r="B370">
        <v>4</v>
      </c>
      <c r="C370">
        <f>C367</f>
        <v>0</v>
      </c>
      <c r="D370">
        <f>D369</f>
        <v>0</v>
      </c>
    </row>
    <row r="371" spans="1:8" x14ac:dyDescent="0.25">
      <c r="A371" s="200"/>
      <c r="B371">
        <v>5</v>
      </c>
      <c r="C371">
        <f>C367</f>
        <v>0</v>
      </c>
      <c r="D371">
        <f>D367</f>
        <v>0</v>
      </c>
    </row>
    <row r="372" spans="1:8" x14ac:dyDescent="0.25">
      <c r="A372" s="198">
        <f>A367+1</f>
        <v>74</v>
      </c>
      <c r="B372">
        <v>1</v>
      </c>
      <c r="C372" s="137">
        <f>E373+F373</f>
        <v>0</v>
      </c>
      <c r="D372" s="136">
        <f>G373+H373</f>
        <v>0</v>
      </c>
      <c r="E372" s="141" t="s">
        <v>174</v>
      </c>
      <c r="F372" s="141" t="s">
        <v>173</v>
      </c>
      <c r="G372" s="45" t="s">
        <v>172</v>
      </c>
      <c r="H372" s="45" t="s">
        <v>171</v>
      </c>
    </row>
    <row r="373" spans="1:8" x14ac:dyDescent="0.25">
      <c r="A373" s="199"/>
      <c r="B373">
        <v>2</v>
      </c>
      <c r="C373" s="137">
        <f>E373-F373</f>
        <v>0</v>
      </c>
      <c r="D373">
        <f>D372</f>
        <v>0</v>
      </c>
      <c r="E373" s="140">
        <f>'grafico piano'!$M$78</f>
        <v>0</v>
      </c>
      <c r="F373" s="139">
        <f>'grafico piano'!$K$78/2</f>
        <v>0</v>
      </c>
      <c r="G373" s="138">
        <f>'grafico piano'!$N$78</f>
        <v>0</v>
      </c>
      <c r="H373" s="6">
        <f>'grafico piano'!$L$78/2</f>
        <v>0</v>
      </c>
    </row>
    <row r="374" spans="1:8" x14ac:dyDescent="0.25">
      <c r="A374" s="199"/>
      <c r="B374">
        <v>3</v>
      </c>
      <c r="C374" s="137">
        <f>E373-F373</f>
        <v>0</v>
      </c>
      <c r="D374" s="136">
        <f>G373-H373</f>
        <v>0</v>
      </c>
    </row>
    <row r="375" spans="1:8" x14ac:dyDescent="0.25">
      <c r="A375" s="199"/>
      <c r="B375">
        <v>4</v>
      </c>
      <c r="C375">
        <f>C372</f>
        <v>0</v>
      </c>
      <c r="D375">
        <f>D374</f>
        <v>0</v>
      </c>
    </row>
    <row r="376" spans="1:8" x14ac:dyDescent="0.25">
      <c r="A376" s="200"/>
      <c r="B376">
        <v>5</v>
      </c>
      <c r="C376">
        <f>C372</f>
        <v>0</v>
      </c>
      <c r="D376">
        <f>D372</f>
        <v>0</v>
      </c>
    </row>
    <row r="377" spans="1:8" x14ac:dyDescent="0.25">
      <c r="A377" s="198">
        <f>A372+1</f>
        <v>75</v>
      </c>
      <c r="B377">
        <v>1</v>
      </c>
      <c r="C377" s="137">
        <f>E378+F378</f>
        <v>0</v>
      </c>
      <c r="D377" s="136">
        <f>G378+H378</f>
        <v>0</v>
      </c>
      <c r="E377" s="141" t="s">
        <v>174</v>
      </c>
      <c r="F377" s="141" t="s">
        <v>173</v>
      </c>
      <c r="G377" s="45" t="s">
        <v>172</v>
      </c>
      <c r="H377" s="45" t="s">
        <v>171</v>
      </c>
    </row>
    <row r="378" spans="1:8" x14ac:dyDescent="0.25">
      <c r="A378" s="199"/>
      <c r="B378">
        <v>2</v>
      </c>
      <c r="C378" s="137">
        <f>E378-F378</f>
        <v>0</v>
      </c>
      <c r="D378">
        <f>D377</f>
        <v>0</v>
      </c>
      <c r="E378" s="140">
        <f>'grafico piano'!$M$79</f>
        <v>0</v>
      </c>
      <c r="F378" s="139">
        <f>'grafico piano'!$K$79/2</f>
        <v>0</v>
      </c>
      <c r="G378" s="138">
        <f>'grafico piano'!$N$79</f>
        <v>0</v>
      </c>
      <c r="H378" s="6">
        <f>'grafico piano'!$L$79/2</f>
        <v>0</v>
      </c>
    </row>
    <row r="379" spans="1:8" x14ac:dyDescent="0.25">
      <c r="A379" s="199"/>
      <c r="B379">
        <v>3</v>
      </c>
      <c r="C379" s="137">
        <f>E378-F378</f>
        <v>0</v>
      </c>
      <c r="D379" s="136">
        <f>G378-H378</f>
        <v>0</v>
      </c>
    </row>
    <row r="380" spans="1:8" x14ac:dyDescent="0.25">
      <c r="A380" s="199"/>
      <c r="B380">
        <v>4</v>
      </c>
      <c r="C380">
        <f>C377</f>
        <v>0</v>
      </c>
      <c r="D380">
        <f>D379</f>
        <v>0</v>
      </c>
    </row>
    <row r="381" spans="1:8" x14ac:dyDescent="0.25">
      <c r="A381" s="200"/>
      <c r="B381">
        <v>5</v>
      </c>
      <c r="C381">
        <f>C377</f>
        <v>0</v>
      </c>
      <c r="D381">
        <f>D377</f>
        <v>0</v>
      </c>
    </row>
    <row r="382" spans="1:8" x14ac:dyDescent="0.25">
      <c r="A382" s="198">
        <f>A377+1</f>
        <v>76</v>
      </c>
      <c r="B382">
        <v>1</v>
      </c>
      <c r="C382" s="137">
        <f>E383+F383</f>
        <v>0</v>
      </c>
      <c r="D382" s="136">
        <f>G383+H383</f>
        <v>0</v>
      </c>
      <c r="E382" s="141" t="s">
        <v>174</v>
      </c>
      <c r="F382" s="141" t="s">
        <v>173</v>
      </c>
      <c r="G382" s="45" t="s">
        <v>172</v>
      </c>
      <c r="H382" s="45" t="s">
        <v>171</v>
      </c>
    </row>
    <row r="383" spans="1:8" x14ac:dyDescent="0.25">
      <c r="A383" s="199"/>
      <c r="B383">
        <v>2</v>
      </c>
      <c r="C383" s="137">
        <f>E383-F383</f>
        <v>0</v>
      </c>
      <c r="D383">
        <f>D382</f>
        <v>0</v>
      </c>
      <c r="E383" s="140">
        <f>'grafico piano'!$M$80</f>
        <v>0</v>
      </c>
      <c r="F383" s="139">
        <f>'grafico piano'!$K$80/2</f>
        <v>0</v>
      </c>
      <c r="G383" s="138">
        <f>'grafico piano'!$N$80</f>
        <v>0</v>
      </c>
      <c r="H383" s="6">
        <f>'grafico piano'!$L$80/2</f>
        <v>0</v>
      </c>
    </row>
    <row r="384" spans="1:8" x14ac:dyDescent="0.25">
      <c r="A384" s="199"/>
      <c r="B384">
        <v>3</v>
      </c>
      <c r="C384" s="137">
        <f>E383-F383</f>
        <v>0</v>
      </c>
      <c r="D384" s="136">
        <f>G383-H383</f>
        <v>0</v>
      </c>
    </row>
    <row r="385" spans="1:8" x14ac:dyDescent="0.25">
      <c r="A385" s="199"/>
      <c r="B385">
        <v>4</v>
      </c>
      <c r="C385">
        <f>C382</f>
        <v>0</v>
      </c>
      <c r="D385">
        <f>D384</f>
        <v>0</v>
      </c>
    </row>
    <row r="386" spans="1:8" x14ac:dyDescent="0.25">
      <c r="A386" s="200"/>
      <c r="B386">
        <v>5</v>
      </c>
      <c r="C386">
        <f>C382</f>
        <v>0</v>
      </c>
      <c r="D386">
        <f>D382</f>
        <v>0</v>
      </c>
    </row>
    <row r="387" spans="1:8" x14ac:dyDescent="0.25">
      <c r="A387" s="198">
        <f>A382+1</f>
        <v>77</v>
      </c>
      <c r="B387">
        <v>1</v>
      </c>
      <c r="C387" s="137">
        <f>E388+F388</f>
        <v>0</v>
      </c>
      <c r="D387" s="136">
        <f>G388+H388</f>
        <v>0</v>
      </c>
      <c r="E387" s="141" t="s">
        <v>174</v>
      </c>
      <c r="F387" s="141" t="s">
        <v>173</v>
      </c>
      <c r="G387" s="45" t="s">
        <v>172</v>
      </c>
      <c r="H387" s="45" t="s">
        <v>171</v>
      </c>
    </row>
    <row r="388" spans="1:8" x14ac:dyDescent="0.25">
      <c r="A388" s="199"/>
      <c r="B388">
        <v>2</v>
      </c>
      <c r="C388" s="137">
        <f>E388-F388</f>
        <v>0</v>
      </c>
      <c r="D388">
        <f>D387</f>
        <v>0</v>
      </c>
      <c r="E388" s="140">
        <f>'grafico piano'!$M$81</f>
        <v>0</v>
      </c>
      <c r="F388" s="139">
        <f>'grafico piano'!$K$81/2</f>
        <v>0</v>
      </c>
      <c r="G388" s="138">
        <f>'grafico piano'!$N$81</f>
        <v>0</v>
      </c>
      <c r="H388" s="6">
        <f>'grafico piano'!$L$81/2</f>
        <v>0</v>
      </c>
    </row>
    <row r="389" spans="1:8" x14ac:dyDescent="0.25">
      <c r="A389" s="199"/>
      <c r="B389">
        <v>3</v>
      </c>
      <c r="C389" s="137">
        <f>E388-F388</f>
        <v>0</v>
      </c>
      <c r="D389" s="136">
        <f>G388-H388</f>
        <v>0</v>
      </c>
    </row>
    <row r="390" spans="1:8" x14ac:dyDescent="0.25">
      <c r="A390" s="199"/>
      <c r="B390">
        <v>4</v>
      </c>
      <c r="C390">
        <f>C387</f>
        <v>0</v>
      </c>
      <c r="D390">
        <f>D389</f>
        <v>0</v>
      </c>
    </row>
    <row r="391" spans="1:8" x14ac:dyDescent="0.25">
      <c r="A391" s="200"/>
      <c r="B391">
        <v>5</v>
      </c>
      <c r="C391">
        <f>C387</f>
        <v>0</v>
      </c>
      <c r="D391">
        <f>D387</f>
        <v>0</v>
      </c>
    </row>
    <row r="392" spans="1:8" x14ac:dyDescent="0.25">
      <c r="A392" s="198">
        <f>A387+1</f>
        <v>78</v>
      </c>
      <c r="B392">
        <v>1</v>
      </c>
      <c r="C392" s="137">
        <f>E393+F393</f>
        <v>0</v>
      </c>
      <c r="D392" s="136">
        <f>G393+H393</f>
        <v>0</v>
      </c>
      <c r="E392" s="141" t="s">
        <v>174</v>
      </c>
      <c r="F392" s="141" t="s">
        <v>173</v>
      </c>
      <c r="G392" s="45" t="s">
        <v>172</v>
      </c>
      <c r="H392" s="45" t="s">
        <v>171</v>
      </c>
    </row>
    <row r="393" spans="1:8" x14ac:dyDescent="0.25">
      <c r="A393" s="199"/>
      <c r="B393">
        <v>2</v>
      </c>
      <c r="C393" s="137">
        <f>E393-F393</f>
        <v>0</v>
      </c>
      <c r="D393">
        <f>D392</f>
        <v>0</v>
      </c>
      <c r="E393" s="140">
        <f>'grafico piano'!$M$82</f>
        <v>0</v>
      </c>
      <c r="F393" s="139">
        <f>'grafico piano'!$K$82/2</f>
        <v>0</v>
      </c>
      <c r="G393" s="138">
        <f>'grafico piano'!$N$82</f>
        <v>0</v>
      </c>
      <c r="H393" s="6">
        <f>'grafico piano'!$L$82/2</f>
        <v>0</v>
      </c>
    </row>
    <row r="394" spans="1:8" x14ac:dyDescent="0.25">
      <c r="A394" s="199"/>
      <c r="B394">
        <v>3</v>
      </c>
      <c r="C394" s="137">
        <f>E393-F393</f>
        <v>0</v>
      </c>
      <c r="D394" s="136">
        <f>G393-H393</f>
        <v>0</v>
      </c>
    </row>
    <row r="395" spans="1:8" x14ac:dyDescent="0.25">
      <c r="A395" s="199"/>
      <c r="B395">
        <v>4</v>
      </c>
      <c r="C395">
        <f>C392</f>
        <v>0</v>
      </c>
      <c r="D395">
        <f>D394</f>
        <v>0</v>
      </c>
    </row>
    <row r="396" spans="1:8" x14ac:dyDescent="0.25">
      <c r="A396" s="200"/>
      <c r="B396">
        <v>5</v>
      </c>
      <c r="C396">
        <f>C392</f>
        <v>0</v>
      </c>
      <c r="D396">
        <f>D392</f>
        <v>0</v>
      </c>
    </row>
    <row r="397" spans="1:8" x14ac:dyDescent="0.25">
      <c r="A397" s="198">
        <f>A392+1</f>
        <v>79</v>
      </c>
      <c r="B397">
        <v>1</v>
      </c>
      <c r="C397" s="137">
        <f>E398+F398</f>
        <v>0</v>
      </c>
      <c r="D397" s="136">
        <f>G398+H398</f>
        <v>0</v>
      </c>
      <c r="E397" s="141" t="s">
        <v>174</v>
      </c>
      <c r="F397" s="141" t="s">
        <v>173</v>
      </c>
      <c r="G397" s="45" t="s">
        <v>172</v>
      </c>
      <c r="H397" s="45" t="s">
        <v>171</v>
      </c>
    </row>
    <row r="398" spans="1:8" x14ac:dyDescent="0.25">
      <c r="A398" s="199"/>
      <c r="B398">
        <v>2</v>
      </c>
      <c r="C398" s="137">
        <f>E398-F398</f>
        <v>0</v>
      </c>
      <c r="D398">
        <f>D397</f>
        <v>0</v>
      </c>
      <c r="E398" s="140">
        <f>'grafico piano'!$M$83</f>
        <v>0</v>
      </c>
      <c r="F398" s="139">
        <f>'grafico piano'!$K$83/2</f>
        <v>0</v>
      </c>
      <c r="G398" s="138">
        <f>'grafico piano'!$N$83</f>
        <v>0</v>
      </c>
      <c r="H398" s="6">
        <f>'grafico piano'!$L$83/2</f>
        <v>0</v>
      </c>
    </row>
    <row r="399" spans="1:8" x14ac:dyDescent="0.25">
      <c r="A399" s="199"/>
      <c r="B399">
        <v>3</v>
      </c>
      <c r="C399" s="137">
        <f>E398-F398</f>
        <v>0</v>
      </c>
      <c r="D399" s="136">
        <f>G398-H398</f>
        <v>0</v>
      </c>
    </row>
    <row r="400" spans="1:8" x14ac:dyDescent="0.25">
      <c r="A400" s="199"/>
      <c r="B400">
        <v>4</v>
      </c>
      <c r="C400">
        <f>C397</f>
        <v>0</v>
      </c>
      <c r="D400">
        <f>D399</f>
        <v>0</v>
      </c>
    </row>
    <row r="401" spans="1:8" x14ac:dyDescent="0.25">
      <c r="A401" s="200"/>
      <c r="B401">
        <v>5</v>
      </c>
      <c r="C401">
        <f>C397</f>
        <v>0</v>
      </c>
      <c r="D401">
        <f>D397</f>
        <v>0</v>
      </c>
    </row>
    <row r="402" spans="1:8" x14ac:dyDescent="0.25">
      <c r="A402" s="198">
        <f>A397+1</f>
        <v>80</v>
      </c>
      <c r="B402">
        <v>1</v>
      </c>
      <c r="C402" s="137">
        <f>E403+F403</f>
        <v>0</v>
      </c>
      <c r="D402" s="136">
        <f>G403+H403</f>
        <v>0</v>
      </c>
      <c r="E402" s="141" t="s">
        <v>174</v>
      </c>
      <c r="F402" s="141" t="s">
        <v>173</v>
      </c>
      <c r="G402" s="45" t="s">
        <v>172</v>
      </c>
      <c r="H402" s="45" t="s">
        <v>171</v>
      </c>
    </row>
    <row r="403" spans="1:8" x14ac:dyDescent="0.25">
      <c r="A403" s="199"/>
      <c r="B403">
        <v>2</v>
      </c>
      <c r="C403" s="137">
        <f>E403-F403</f>
        <v>0</v>
      </c>
      <c r="D403">
        <f>D402</f>
        <v>0</v>
      </c>
      <c r="E403" s="140">
        <f>'grafico piano'!$M$84</f>
        <v>0</v>
      </c>
      <c r="F403" s="139">
        <f>'grafico piano'!$K$84/2</f>
        <v>0</v>
      </c>
      <c r="G403" s="138">
        <f>'grafico piano'!$N$84</f>
        <v>0</v>
      </c>
      <c r="H403" s="6">
        <f>'grafico piano'!$L$84/2</f>
        <v>0</v>
      </c>
    </row>
    <row r="404" spans="1:8" x14ac:dyDescent="0.25">
      <c r="A404" s="199"/>
      <c r="B404">
        <v>3</v>
      </c>
      <c r="C404" s="137">
        <f>E403-F403</f>
        <v>0</v>
      </c>
      <c r="D404" s="136">
        <f>G403-H403</f>
        <v>0</v>
      </c>
    </row>
    <row r="405" spans="1:8" x14ac:dyDescent="0.25">
      <c r="A405" s="199"/>
      <c r="B405">
        <v>4</v>
      </c>
      <c r="C405">
        <f>C402</f>
        <v>0</v>
      </c>
      <c r="D405">
        <f>D404</f>
        <v>0</v>
      </c>
    </row>
    <row r="406" spans="1:8" x14ac:dyDescent="0.25">
      <c r="A406" s="200"/>
      <c r="B406">
        <v>5</v>
      </c>
      <c r="C406">
        <f>C402</f>
        <v>0</v>
      </c>
      <c r="D406">
        <f>D402</f>
        <v>0</v>
      </c>
    </row>
  </sheetData>
  <protectedRanges>
    <protectedRange sqref="J5:N84" name="Intervallo1"/>
  </protectedRanges>
  <customSheetViews>
    <customSheetView guid="{C099568E-C60B-4627-9201-96386187A385}" scale="90" state="hidden">
      <selection activeCell="R7" sqref="R7"/>
      <pageMargins left="0.7" right="0.7" top="0.75" bottom="0.75" header="0.3" footer="0.3"/>
      <pageSetup paperSize="9" orientation="portrait" r:id="rId1"/>
    </customSheetView>
  </customSheetViews>
  <mergeCells count="81">
    <mergeCell ref="A67:A71"/>
    <mergeCell ref="C2:H2"/>
    <mergeCell ref="A177:A181"/>
    <mergeCell ref="A182:A186"/>
    <mergeCell ref="A187:A191"/>
    <mergeCell ref="A32:A36"/>
    <mergeCell ref="A157:A161"/>
    <mergeCell ref="A162:A166"/>
    <mergeCell ref="A72:A76"/>
    <mergeCell ref="A167:A171"/>
    <mergeCell ref="A172:A176"/>
    <mergeCell ref="A4:A9"/>
    <mergeCell ref="A10:A15"/>
    <mergeCell ref="A16:A21"/>
    <mergeCell ref="A22:A26"/>
    <mergeCell ref="A27:A31"/>
    <mergeCell ref="A37:A41"/>
    <mergeCell ref="A42:A46"/>
    <mergeCell ref="A47:A51"/>
    <mergeCell ref="A57:A61"/>
    <mergeCell ref="A62:A66"/>
    <mergeCell ref="A52:A56"/>
    <mergeCell ref="A197:A201"/>
    <mergeCell ref="A127:A131"/>
    <mergeCell ref="A132:A136"/>
    <mergeCell ref="A137:A141"/>
    <mergeCell ref="A92:A96"/>
    <mergeCell ref="A192:A196"/>
    <mergeCell ref="A77:A81"/>
    <mergeCell ref="A82:A86"/>
    <mergeCell ref="A87:A91"/>
    <mergeCell ref="A152:A156"/>
    <mergeCell ref="A97:A101"/>
    <mergeCell ref="A102:A106"/>
    <mergeCell ref="A107:A111"/>
    <mergeCell ref="A112:A116"/>
    <mergeCell ref="A117:A121"/>
    <mergeCell ref="A122:A126"/>
    <mergeCell ref="A142:A146"/>
    <mergeCell ref="A147:A151"/>
    <mergeCell ref="A242:A246"/>
    <mergeCell ref="A247:A251"/>
    <mergeCell ref="A252:A256"/>
    <mergeCell ref="A257:A261"/>
    <mergeCell ref="A262:A266"/>
    <mergeCell ref="A207:A211"/>
    <mergeCell ref="A202:A206"/>
    <mergeCell ref="A302:A306"/>
    <mergeCell ref="A272:A276"/>
    <mergeCell ref="A277:A281"/>
    <mergeCell ref="A282:A286"/>
    <mergeCell ref="A287:A291"/>
    <mergeCell ref="A292:A296"/>
    <mergeCell ref="A297:A301"/>
    <mergeCell ref="A267:A271"/>
    <mergeCell ref="A212:A216"/>
    <mergeCell ref="A217:A221"/>
    <mergeCell ref="A222:A226"/>
    <mergeCell ref="A227:A231"/>
    <mergeCell ref="A232:A236"/>
    <mergeCell ref="A237:A241"/>
    <mergeCell ref="A307:A311"/>
    <mergeCell ref="A312:A316"/>
    <mergeCell ref="A317:A321"/>
    <mergeCell ref="A322:A326"/>
    <mergeCell ref="A327:A331"/>
    <mergeCell ref="A332:A336"/>
    <mergeCell ref="A337:A341"/>
    <mergeCell ref="A342:A346"/>
    <mergeCell ref="A347:A351"/>
    <mergeCell ref="A352:A356"/>
    <mergeCell ref="A357:A361"/>
    <mergeCell ref="A362:A366"/>
    <mergeCell ref="A367:A371"/>
    <mergeCell ref="A372:A376"/>
    <mergeCell ref="A377:A381"/>
    <mergeCell ref="A382:A386"/>
    <mergeCell ref="A387:A391"/>
    <mergeCell ref="A392:A396"/>
    <mergeCell ref="A397:A401"/>
    <mergeCell ref="A402:A406"/>
  </mergeCell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X154"/>
  <sheetViews>
    <sheetView showGridLines="0" showRowColHeaders="0" zoomScale="90" zoomScaleNormal="90" workbookViewId="0">
      <selection activeCell="L45" sqref="L45"/>
    </sheetView>
  </sheetViews>
  <sheetFormatPr defaultRowHeight="15" x14ac:dyDescent="0.25"/>
  <cols>
    <col min="1" max="1" width="4.5703125" customWidth="1"/>
    <col min="2" max="6" width="10.140625" customWidth="1"/>
    <col min="7" max="20" width="9.28515625" customWidth="1"/>
  </cols>
  <sheetData>
    <row r="2" spans="1:24" ht="18.75" x14ac:dyDescent="0.3">
      <c r="A2" s="17"/>
      <c r="B2" s="28" t="s">
        <v>59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17"/>
      <c r="B3" s="109" t="s">
        <v>163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17"/>
      <c r="B5" s="211" t="s">
        <v>51</v>
      </c>
      <c r="C5" s="211"/>
      <c r="D5" s="23"/>
      <c r="E5" s="211" t="s">
        <v>49</v>
      </c>
      <c r="F5" s="211"/>
      <c r="G5" s="23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5.75" thickBot="1" x14ac:dyDescent="0.3">
      <c r="A6" s="17"/>
      <c r="B6" s="212"/>
      <c r="C6" s="212"/>
      <c r="D6" s="23"/>
      <c r="E6" s="212"/>
      <c r="F6" s="212"/>
      <c r="G6" s="23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8.75" thickBot="1" x14ac:dyDescent="0.4">
      <c r="A7" s="17"/>
      <c r="B7" s="107" t="s">
        <v>36</v>
      </c>
      <c r="C7" s="103">
        <f>MASSE!I5</f>
        <v>0</v>
      </c>
      <c r="D7" s="23"/>
      <c r="E7" s="105" t="s">
        <v>20</v>
      </c>
      <c r="F7" s="103">
        <f>TABULATI!M4/TABULATI!J4</f>
        <v>0</v>
      </c>
      <c r="G7" s="23"/>
      <c r="H7" s="205" t="s">
        <v>68</v>
      </c>
      <c r="I7" s="20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18.75" thickBot="1" x14ac:dyDescent="0.4">
      <c r="A8" s="17"/>
      <c r="B8" s="108" t="s">
        <v>35</v>
      </c>
      <c r="C8" s="104">
        <f>MASSE!I6</f>
        <v>-0.50214255409418751</v>
      </c>
      <c r="D8" s="23"/>
      <c r="E8" s="106" t="s">
        <v>22</v>
      </c>
      <c r="F8" s="104">
        <f>TABULATI!N4/TABULATI!I4</f>
        <v>-0.62494020373981463</v>
      </c>
      <c r="G8" s="23"/>
      <c r="H8" s="207">
        <f>(Foglio1!W63^2+Foglio1!W64^2)^0.5</f>
        <v>0.12279764964562712</v>
      </c>
      <c r="I8" s="20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5">
      <c r="A9" s="17"/>
      <c r="B9" s="23" t="s">
        <v>52</v>
      </c>
      <c r="C9" s="23"/>
      <c r="D9" s="23"/>
      <c r="E9" s="23"/>
      <c r="F9" s="23"/>
      <c r="G9" s="23"/>
      <c r="H9" s="23"/>
      <c r="I9" s="2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25">
      <c r="A10" s="17"/>
      <c r="B10" s="23"/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8.75" x14ac:dyDescent="0.3">
      <c r="A12" s="17"/>
      <c r="B12" s="28" t="s">
        <v>60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5" customHeight="1" x14ac:dyDescent="0.25">
      <c r="A14" s="17"/>
      <c r="B14" s="211" t="s">
        <v>53</v>
      </c>
      <c r="C14" s="211"/>
      <c r="D14" s="23"/>
      <c r="E14" s="214" t="s">
        <v>54</v>
      </c>
      <c r="F14" s="214"/>
      <c r="G14" s="214"/>
      <c r="H14" s="17"/>
      <c r="I14" s="214" t="s">
        <v>90</v>
      </c>
      <c r="J14" s="214"/>
      <c r="K14" s="21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.75" thickBot="1" x14ac:dyDescent="0.3">
      <c r="A15" s="17"/>
      <c r="B15" s="213"/>
      <c r="C15" s="213"/>
      <c r="D15" s="23"/>
      <c r="E15" s="214"/>
      <c r="F15" s="214"/>
      <c r="G15" s="214"/>
      <c r="H15" s="17"/>
      <c r="I15" s="214"/>
      <c r="J15" s="214"/>
      <c r="K15" s="214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8.75" thickBot="1" x14ac:dyDescent="0.4">
      <c r="A16" s="17"/>
      <c r="B16" s="110" t="s">
        <v>23</v>
      </c>
      <c r="C16" s="147">
        <f>Foglio1!Q62*ABS(Foglio1!W63)+Foglio1!Q61*ABS(Foglio1!W64)+Foglio1!Q67</f>
        <v>1127.908354751939</v>
      </c>
      <c r="D16" s="23"/>
      <c r="E16" s="110" t="s">
        <v>92</v>
      </c>
      <c r="F16" s="209">
        <f>SUM(TABULATI!S7:S86)+SUM(TABULATI!T7:T86)</f>
        <v>148423890.41365367</v>
      </c>
      <c r="G16" s="210"/>
      <c r="H16" s="17"/>
      <c r="I16" s="111" t="s">
        <v>91</v>
      </c>
      <c r="J16" s="215">
        <f>C16/F16</f>
        <v>7.5992372360573932E-6</v>
      </c>
      <c r="K16" s="2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8.75" x14ac:dyDescent="0.3">
      <c r="A19" s="17"/>
      <c r="B19" s="28" t="s">
        <v>166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 x14ac:dyDescent="0.25">
      <c r="A21" s="17"/>
      <c r="B21" s="112" t="s">
        <v>14</v>
      </c>
      <c r="C21" s="59" t="s">
        <v>15</v>
      </c>
      <c r="D21" s="59" t="s">
        <v>122</v>
      </c>
      <c r="E21" s="59" t="s">
        <v>88</v>
      </c>
      <c r="F21" s="59" t="s">
        <v>89</v>
      </c>
      <c r="G21" s="59" t="s">
        <v>97</v>
      </c>
      <c r="H21" s="217" t="s">
        <v>183</v>
      </c>
      <c r="I21" s="217"/>
      <c r="J21" s="217" t="s">
        <v>184</v>
      </c>
      <c r="K21" s="2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5">
      <c r="A22" s="17"/>
      <c r="B22" s="113">
        <f>(OUTPUT!$F$16/TABULATI!I4)^(1/2)</f>
        <v>6.6667017071974</v>
      </c>
      <c r="C22" s="113">
        <f>(OUTPUT!$F$16/TABULATI!J4)^(1/2)</f>
        <v>7.2573810081286414</v>
      </c>
      <c r="D22" s="113">
        <f>((DATI!C31^2+DATI!C32^2)/12)^(1/2)*0.8</f>
        <v>6.5873413959401468</v>
      </c>
      <c r="E22" s="113">
        <f>B22/D22</f>
        <v>1.0120473961325527</v>
      </c>
      <c r="F22" s="113">
        <f>C22/D22</f>
        <v>1.1017162420944886</v>
      </c>
      <c r="G22" s="113">
        <f>MINA(B22:C22)</f>
        <v>6.6667017071974</v>
      </c>
      <c r="H22" s="218" t="str">
        <f>IF(B22/D22&gt;1,"verificato","NON VERIFICATO")</f>
        <v>verificato</v>
      </c>
      <c r="I22" s="218"/>
      <c r="J22" s="218" t="str">
        <f t="shared" ref="J22" si="0">IF(C22/D22&gt;1,"verificato","NON VERIFICATO")</f>
        <v>verificato</v>
      </c>
      <c r="K22" s="218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8.75" x14ac:dyDescent="0.3">
      <c r="A43" s="17"/>
      <c r="B43" s="28" t="s">
        <v>185</v>
      </c>
      <c r="C43" s="17"/>
      <c r="D43" s="17"/>
      <c r="E43" s="17"/>
      <c r="F43" s="17"/>
      <c r="G43" s="17"/>
      <c r="H43" s="17"/>
      <c r="I43" s="17"/>
      <c r="J43" s="66" t="s">
        <v>167</v>
      </c>
      <c r="K43" s="34"/>
      <c r="L43" s="34"/>
      <c r="M43" s="34"/>
      <c r="N43" s="34"/>
      <c r="O43" s="34"/>
      <c r="P43" s="34"/>
      <c r="Q43" s="17"/>
      <c r="R43" s="17"/>
      <c r="S43" s="17"/>
      <c r="T43" s="17"/>
      <c r="U43" s="17"/>
      <c r="V43" s="17"/>
      <c r="W43" s="17"/>
      <c r="X43" s="17"/>
    </row>
    <row r="44" spans="1:24" ht="15.75" thickBo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34"/>
      <c r="L44" s="34"/>
      <c r="M44" s="34"/>
      <c r="N44" s="34"/>
      <c r="O44" s="34"/>
      <c r="P44" s="34"/>
      <c r="Q44" s="17"/>
      <c r="R44" s="17"/>
      <c r="S44" s="17"/>
      <c r="T44" s="17"/>
      <c r="U44" s="17"/>
      <c r="V44" s="17"/>
      <c r="W44" s="17"/>
      <c r="X44" s="17"/>
    </row>
    <row r="45" spans="1:24" ht="17.25" thickTop="1" thickBot="1" x14ac:dyDescent="0.3">
      <c r="A45" s="17"/>
      <c r="B45" s="211" t="s">
        <v>55</v>
      </c>
      <c r="C45" s="211"/>
      <c r="D45" s="23"/>
      <c r="E45" s="211" t="s">
        <v>56</v>
      </c>
      <c r="F45" s="211"/>
      <c r="G45" s="17"/>
      <c r="H45" s="23"/>
      <c r="I45" s="17"/>
      <c r="J45" s="226" t="s">
        <v>136</v>
      </c>
      <c r="K45" s="227"/>
      <c r="L45" s="44">
        <v>1</v>
      </c>
      <c r="M45" s="34"/>
      <c r="N45" s="34"/>
      <c r="O45" s="34"/>
      <c r="P45" s="34"/>
      <c r="Q45" s="17"/>
      <c r="R45" s="17"/>
      <c r="S45" s="17"/>
      <c r="T45" s="17"/>
      <c r="U45" s="17"/>
      <c r="V45" s="17"/>
      <c r="W45" s="17"/>
      <c r="X45" s="17"/>
    </row>
    <row r="46" spans="1:24" ht="24" customHeight="1" thickTop="1" x14ac:dyDescent="0.25">
      <c r="A46" s="17"/>
      <c r="B46" s="219"/>
      <c r="C46" s="219"/>
      <c r="D46" s="23"/>
      <c r="E46" s="219"/>
      <c r="F46" s="219"/>
      <c r="G46" s="17"/>
      <c r="H46" s="23"/>
      <c r="I46" s="17"/>
      <c r="J46" s="164"/>
      <c r="K46" s="165"/>
      <c r="L46" s="35"/>
      <c r="M46" s="34"/>
      <c r="N46" s="34"/>
      <c r="O46" s="34"/>
      <c r="P46" s="34"/>
      <c r="Q46" s="17"/>
      <c r="R46" s="17"/>
      <c r="S46" s="17"/>
      <c r="T46" s="17"/>
      <c r="U46" s="17"/>
      <c r="V46" s="17"/>
      <c r="W46" s="17"/>
      <c r="X46" s="17"/>
    </row>
    <row r="47" spans="1:24" x14ac:dyDescent="0.25">
      <c r="A47" s="17"/>
      <c r="B47" s="220" t="s">
        <v>69</v>
      </c>
      <c r="C47" s="222" t="s">
        <v>71</v>
      </c>
      <c r="D47" s="23"/>
      <c r="E47" s="220" t="s">
        <v>69</v>
      </c>
      <c r="F47" s="222" t="s">
        <v>70</v>
      </c>
      <c r="G47" s="17"/>
      <c r="H47" s="23"/>
      <c r="I47" s="17"/>
      <c r="J47" s="17"/>
      <c r="K47" s="17"/>
      <c r="L47" s="17"/>
      <c r="M47" s="126" t="s">
        <v>125</v>
      </c>
      <c r="N47" s="126" t="s">
        <v>126</v>
      </c>
      <c r="O47" s="126" t="s">
        <v>127</v>
      </c>
      <c r="P47" s="126" t="s">
        <v>128</v>
      </c>
      <c r="Q47" s="17"/>
      <c r="R47" s="17"/>
      <c r="S47" s="17"/>
      <c r="T47" s="17"/>
      <c r="U47" s="17"/>
      <c r="V47" s="17"/>
      <c r="W47" s="17"/>
      <c r="X47" s="17"/>
    </row>
    <row r="48" spans="1:24" ht="15.75" x14ac:dyDescent="0.25">
      <c r="A48" s="17"/>
      <c r="B48" s="221"/>
      <c r="C48" s="223"/>
      <c r="D48" s="23"/>
      <c r="E48" s="221"/>
      <c r="F48" s="223"/>
      <c r="G48" s="17"/>
      <c r="H48" s="23"/>
      <c r="I48" s="17"/>
      <c r="J48" s="186" t="s">
        <v>129</v>
      </c>
      <c r="K48" s="186"/>
      <c r="L48" s="34">
        <v>1</v>
      </c>
      <c r="M48" s="166">
        <v>1</v>
      </c>
      <c r="N48" s="166">
        <v>0.3</v>
      </c>
      <c r="O48" s="166">
        <v>1</v>
      </c>
      <c r="P48" s="166">
        <v>0.3</v>
      </c>
      <c r="Q48" s="167" t="str">
        <f t="shared" ref="Q48:Q84" si="1">IF($L$45=L48,"←","")</f>
        <v>←</v>
      </c>
      <c r="R48" s="17"/>
      <c r="S48" s="17"/>
      <c r="T48" s="17"/>
      <c r="U48" s="17"/>
      <c r="V48" s="17"/>
      <c r="W48" s="17"/>
      <c r="X48" s="17"/>
    </row>
    <row r="49" spans="1:24" ht="15.75" x14ac:dyDescent="0.25">
      <c r="A49" s="17"/>
      <c r="B49" s="168">
        <f>Foglio1!H83</f>
        <v>517.79625374997283</v>
      </c>
      <c r="C49" s="169">
        <f>Foglio1!I83</f>
        <v>182.20374637749302</v>
      </c>
      <c r="D49" s="23"/>
      <c r="E49" s="168">
        <f>Foglio1!J83</f>
        <v>128.42398557494022</v>
      </c>
      <c r="F49" s="169">
        <f>Foglio1!K83</f>
        <v>81.576014414544161</v>
      </c>
      <c r="G49" s="17"/>
      <c r="H49" s="23"/>
      <c r="I49" s="17"/>
      <c r="J49" s="186" t="s">
        <v>129</v>
      </c>
      <c r="K49" s="186"/>
      <c r="L49" s="34">
        <f t="shared" ref="L49:L79" si="2">L48+1</f>
        <v>2</v>
      </c>
      <c r="M49" s="166">
        <v>1</v>
      </c>
      <c r="N49" s="166">
        <v>0.3</v>
      </c>
      <c r="O49" s="166">
        <v>1</v>
      </c>
      <c r="P49" s="166">
        <v>-0.3</v>
      </c>
      <c r="Q49" s="167" t="str">
        <f t="shared" si="1"/>
        <v/>
      </c>
      <c r="R49" s="17"/>
      <c r="S49" s="17"/>
      <c r="T49" s="17"/>
      <c r="U49" s="17"/>
      <c r="V49" s="17"/>
      <c r="W49" s="17"/>
      <c r="X49" s="17"/>
    </row>
    <row r="50" spans="1:24" ht="15.75" x14ac:dyDescent="0.25">
      <c r="A50" s="17"/>
      <c r="B50" s="158">
        <f>Foglio1!C83</f>
        <v>73.970893392853284</v>
      </c>
      <c r="C50" s="114">
        <f>Foglio1!D83</f>
        <v>26.029106625356143</v>
      </c>
      <c r="D50" s="23"/>
      <c r="E50" s="158">
        <f>Foglio1!E83</f>
        <v>61.154278845209639</v>
      </c>
      <c r="F50" s="114">
        <f>Foglio1!F83</f>
        <v>38.845721149782932</v>
      </c>
      <c r="G50" s="17"/>
      <c r="H50" s="23"/>
      <c r="I50" s="17"/>
      <c r="J50" s="186" t="s">
        <v>129</v>
      </c>
      <c r="K50" s="186"/>
      <c r="L50" s="34">
        <f t="shared" si="2"/>
        <v>3</v>
      </c>
      <c r="M50" s="166">
        <v>1</v>
      </c>
      <c r="N50" s="166">
        <v>0.3</v>
      </c>
      <c r="O50" s="166">
        <v>-1</v>
      </c>
      <c r="P50" s="166">
        <v>0.3</v>
      </c>
      <c r="Q50" s="167" t="str">
        <f t="shared" si="1"/>
        <v/>
      </c>
      <c r="R50" s="17"/>
      <c r="S50" s="17"/>
      <c r="T50" s="17"/>
      <c r="U50" s="17"/>
      <c r="V50" s="17"/>
      <c r="W50" s="17"/>
      <c r="X50" s="17"/>
    </row>
    <row r="51" spans="1:24" ht="15" customHeight="1" x14ac:dyDescent="0.25">
      <c r="A51" s="17"/>
      <c r="B51" s="228" t="str">
        <f>IF(B50=0,IF(C50=0,"",IF(B50&gt;=65,"STRUTTURA A TELAIO",IF(B50&gt;=50,"STRUTTURA MISTA TELAIO-PARETI","STRUTTURA A PARETI"))),IF(B50&gt;=65,"STRUTTURA A TELAIO",IF(B50&gt;=50,"STRUTTURA MISTA TELAIO-PARETI","STRUTTURA A PARETI")))</f>
        <v>STRUTTURA A TELAIO</v>
      </c>
      <c r="C51" s="228"/>
      <c r="D51" s="115"/>
      <c r="E51" s="228" t="str">
        <f>IF(E50=0,IF(F50=0,"",IF(E50&gt;=65,"STRUTTURA A TELAIO",IF(E50&gt;=50,"STRUTTURA MISTA TELAIO-PARETI","STRUTTURA A PARETI"))),IF(E50&gt;=65,"STRUTTURA A TELAIO",IF(E50&gt;=50,"STRUTTURA MISTA TELAIO-PARETI","STRUTTURA A PARETI")))</f>
        <v>STRUTTURA MISTA TELAIO-PARETI</v>
      </c>
      <c r="F51" s="228"/>
      <c r="G51" s="17"/>
      <c r="H51" s="115"/>
      <c r="I51" s="17"/>
      <c r="J51" s="186" t="s">
        <v>129</v>
      </c>
      <c r="K51" s="186"/>
      <c r="L51" s="34">
        <f t="shared" si="2"/>
        <v>4</v>
      </c>
      <c r="M51" s="166">
        <v>1</v>
      </c>
      <c r="N51" s="166">
        <v>0.3</v>
      </c>
      <c r="O51" s="166">
        <v>-1</v>
      </c>
      <c r="P51" s="166">
        <v>-0.3</v>
      </c>
      <c r="Q51" s="167" t="str">
        <f t="shared" si="1"/>
        <v/>
      </c>
      <c r="R51" s="17"/>
      <c r="S51" s="17"/>
      <c r="T51" s="17"/>
      <c r="U51" s="17"/>
      <c r="V51" s="17"/>
      <c r="W51" s="17"/>
      <c r="X51" s="17"/>
    </row>
    <row r="52" spans="1:24" ht="15.75" x14ac:dyDescent="0.25">
      <c r="A52" s="17"/>
      <c r="B52" s="228"/>
      <c r="C52" s="228"/>
      <c r="D52" s="115"/>
      <c r="E52" s="228"/>
      <c r="F52" s="228"/>
      <c r="G52" s="17"/>
      <c r="H52" s="115"/>
      <c r="I52" s="17"/>
      <c r="J52" s="186" t="s">
        <v>129</v>
      </c>
      <c r="K52" s="186"/>
      <c r="L52" s="34">
        <f t="shared" si="2"/>
        <v>5</v>
      </c>
      <c r="M52" s="166">
        <v>1</v>
      </c>
      <c r="N52" s="166">
        <v>-0.3</v>
      </c>
      <c r="O52" s="166">
        <v>1</v>
      </c>
      <c r="P52" s="166">
        <v>0.3</v>
      </c>
      <c r="Q52" s="167" t="str">
        <f t="shared" si="1"/>
        <v/>
      </c>
      <c r="R52" s="17"/>
      <c r="S52" s="17"/>
      <c r="T52" s="17"/>
      <c r="U52" s="17"/>
      <c r="V52" s="17"/>
      <c r="W52" s="17"/>
      <c r="X52" s="17"/>
    </row>
    <row r="53" spans="1:24" ht="15.75" x14ac:dyDescent="0.25">
      <c r="A53" s="17"/>
      <c r="B53" s="228"/>
      <c r="C53" s="228"/>
      <c r="D53" s="17"/>
      <c r="E53" s="228"/>
      <c r="F53" s="228"/>
      <c r="G53" s="17"/>
      <c r="H53" s="17"/>
      <c r="I53" s="17"/>
      <c r="J53" s="186" t="s">
        <v>129</v>
      </c>
      <c r="K53" s="186"/>
      <c r="L53" s="34">
        <f t="shared" si="2"/>
        <v>6</v>
      </c>
      <c r="M53" s="166">
        <v>1</v>
      </c>
      <c r="N53" s="166">
        <v>-0.3</v>
      </c>
      <c r="O53" s="166">
        <v>1</v>
      </c>
      <c r="P53" s="166">
        <v>-0.3</v>
      </c>
      <c r="Q53" s="167" t="str">
        <f t="shared" si="1"/>
        <v/>
      </c>
      <c r="R53" s="17"/>
      <c r="S53" s="17"/>
      <c r="T53" s="17"/>
      <c r="U53" s="17"/>
      <c r="V53" s="17"/>
      <c r="W53" s="17"/>
      <c r="X53" s="17"/>
    </row>
    <row r="54" spans="1:24" ht="15.75" x14ac:dyDescent="0.25">
      <c r="A54" s="17"/>
      <c r="B54" s="228"/>
      <c r="C54" s="228"/>
      <c r="D54" s="17"/>
      <c r="E54" s="228"/>
      <c r="F54" s="228"/>
      <c r="G54" s="17"/>
      <c r="H54" s="17"/>
      <c r="I54" s="17"/>
      <c r="J54" s="186" t="s">
        <v>129</v>
      </c>
      <c r="K54" s="186"/>
      <c r="L54" s="34">
        <f t="shared" si="2"/>
        <v>7</v>
      </c>
      <c r="M54" s="166">
        <v>1</v>
      </c>
      <c r="N54" s="166">
        <v>-0.3</v>
      </c>
      <c r="O54" s="166">
        <v>-1</v>
      </c>
      <c r="P54" s="166">
        <v>0.3</v>
      </c>
      <c r="Q54" s="167" t="str">
        <f t="shared" si="1"/>
        <v/>
      </c>
      <c r="R54" s="17"/>
      <c r="S54" s="17"/>
      <c r="T54" s="17"/>
      <c r="U54" s="17"/>
      <c r="V54" s="17"/>
      <c r="W54" s="17"/>
      <c r="X54" s="17"/>
    </row>
    <row r="55" spans="1:24" ht="15.7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86" t="s">
        <v>129</v>
      </c>
      <c r="K55" s="186"/>
      <c r="L55" s="34">
        <f t="shared" si="2"/>
        <v>8</v>
      </c>
      <c r="M55" s="166">
        <v>1</v>
      </c>
      <c r="N55" s="166">
        <v>-0.3</v>
      </c>
      <c r="O55" s="166">
        <v>-1</v>
      </c>
      <c r="P55" s="166">
        <v>-0.3</v>
      </c>
      <c r="Q55" s="167" t="str">
        <f t="shared" si="1"/>
        <v/>
      </c>
      <c r="R55" s="17"/>
      <c r="S55" s="17"/>
      <c r="T55" s="17"/>
      <c r="U55" s="17"/>
      <c r="V55" s="17"/>
      <c r="W55" s="17"/>
      <c r="X55" s="17"/>
    </row>
    <row r="56" spans="1:24" ht="18.75" customHeight="1" x14ac:dyDescent="0.25">
      <c r="A56" s="17"/>
      <c r="B56" s="224" t="s">
        <v>164</v>
      </c>
      <c r="C56" s="116" t="s">
        <v>57</v>
      </c>
      <c r="D56" s="116" t="s">
        <v>58</v>
      </c>
      <c r="E56" s="117" t="s">
        <v>95</v>
      </c>
      <c r="F56" s="122" t="s">
        <v>94</v>
      </c>
      <c r="G56" s="17"/>
      <c r="H56" s="17"/>
      <c r="I56" s="17"/>
      <c r="J56" s="186" t="s">
        <v>129</v>
      </c>
      <c r="K56" s="186"/>
      <c r="L56" s="34">
        <f t="shared" si="2"/>
        <v>9</v>
      </c>
      <c r="M56" s="166">
        <v>-1</v>
      </c>
      <c r="N56" s="166">
        <v>0.3</v>
      </c>
      <c r="O56" s="166">
        <v>1</v>
      </c>
      <c r="P56" s="166">
        <v>0.3</v>
      </c>
      <c r="Q56" s="167" t="str">
        <f t="shared" si="1"/>
        <v/>
      </c>
      <c r="R56" s="17"/>
      <c r="S56" s="17"/>
      <c r="T56" s="17"/>
      <c r="U56" s="17"/>
      <c r="V56" s="17"/>
      <c r="W56" s="17"/>
      <c r="X56" s="17"/>
    </row>
    <row r="57" spans="1:24" ht="15.75" x14ac:dyDescent="0.25">
      <c r="A57" s="17"/>
      <c r="B57" s="225"/>
      <c r="C57" s="118" t="s">
        <v>41</v>
      </c>
      <c r="D57" s="118" t="s">
        <v>41</v>
      </c>
      <c r="E57" s="119" t="s">
        <v>40</v>
      </c>
      <c r="F57" s="119" t="s">
        <v>40</v>
      </c>
      <c r="G57" s="17"/>
      <c r="H57" s="17"/>
      <c r="I57" s="17"/>
      <c r="J57" s="186" t="s">
        <v>129</v>
      </c>
      <c r="K57" s="186"/>
      <c r="L57" s="34">
        <f t="shared" si="2"/>
        <v>10</v>
      </c>
      <c r="M57" s="166">
        <v>-1</v>
      </c>
      <c r="N57" s="166">
        <v>0.3</v>
      </c>
      <c r="O57" s="166">
        <v>1</v>
      </c>
      <c r="P57" s="166">
        <v>-0.3</v>
      </c>
      <c r="Q57" s="167" t="str">
        <f t="shared" si="1"/>
        <v/>
      </c>
      <c r="R57" s="17"/>
      <c r="S57" s="17"/>
      <c r="T57" s="17"/>
      <c r="U57" s="17"/>
      <c r="V57" s="17"/>
      <c r="W57" s="17"/>
      <c r="X57" s="17"/>
    </row>
    <row r="58" spans="1:24" ht="15.75" x14ac:dyDescent="0.25">
      <c r="A58" s="17"/>
      <c r="B58" s="34">
        <f>TABULATI!B7</f>
        <v>1</v>
      </c>
      <c r="C58" s="34">
        <f>TABULATI!C7</f>
        <v>0.4</v>
      </c>
      <c r="D58" s="34">
        <f>TABULATI!D7</f>
        <v>0.4</v>
      </c>
      <c r="E58" s="120">
        <f>TABULATI!AI7</f>
        <v>3.3263719247593526</v>
      </c>
      <c r="F58" s="120">
        <f>TABULATI!AJ7</f>
        <v>3.3102457773365854</v>
      </c>
      <c r="G58" s="17"/>
      <c r="H58" s="17"/>
      <c r="I58" s="17"/>
      <c r="J58" s="186" t="s">
        <v>129</v>
      </c>
      <c r="K58" s="186"/>
      <c r="L58" s="34">
        <f t="shared" si="2"/>
        <v>11</v>
      </c>
      <c r="M58" s="166">
        <v>-1</v>
      </c>
      <c r="N58" s="166">
        <v>0.3</v>
      </c>
      <c r="O58" s="166">
        <v>-1</v>
      </c>
      <c r="P58" s="166">
        <v>0.3</v>
      </c>
      <c r="Q58" s="167" t="str">
        <f t="shared" si="1"/>
        <v/>
      </c>
      <c r="R58" s="17"/>
      <c r="S58" s="17"/>
      <c r="T58" s="17"/>
      <c r="U58" s="17"/>
      <c r="V58" s="17"/>
      <c r="W58" s="17"/>
      <c r="X58" s="17"/>
    </row>
    <row r="59" spans="1:24" ht="15.75" x14ac:dyDescent="0.25">
      <c r="A59" s="17"/>
      <c r="B59" s="34">
        <f>TABULATI!B8</f>
        <v>2</v>
      </c>
      <c r="C59" s="34">
        <f>TABULATI!C8</f>
        <v>0.65</v>
      </c>
      <c r="D59" s="34">
        <f>TABULATI!D8</f>
        <v>0.4</v>
      </c>
      <c r="E59" s="120">
        <f>TABULATI!AI8</f>
        <v>20.889297045850267</v>
      </c>
      <c r="F59" s="120">
        <f>TABULATI!AJ8</f>
        <v>7.6420483832640915</v>
      </c>
      <c r="G59" s="17"/>
      <c r="H59" s="17"/>
      <c r="I59" s="17"/>
      <c r="J59" s="186" t="s">
        <v>129</v>
      </c>
      <c r="K59" s="186"/>
      <c r="L59" s="34">
        <f t="shared" si="2"/>
        <v>12</v>
      </c>
      <c r="M59" s="166">
        <v>-1</v>
      </c>
      <c r="N59" s="166">
        <v>0.3</v>
      </c>
      <c r="O59" s="166">
        <v>-1</v>
      </c>
      <c r="P59" s="166">
        <v>-0.3</v>
      </c>
      <c r="Q59" s="167" t="str">
        <f t="shared" si="1"/>
        <v/>
      </c>
      <c r="R59" s="17"/>
      <c r="S59" s="17"/>
      <c r="T59" s="17"/>
      <c r="U59" s="17"/>
      <c r="V59" s="17"/>
      <c r="W59" s="17"/>
      <c r="X59" s="17"/>
    </row>
    <row r="60" spans="1:24" ht="15.75" x14ac:dyDescent="0.25">
      <c r="A60" s="17"/>
      <c r="B60" s="34">
        <f>TABULATI!B9</f>
        <v>3</v>
      </c>
      <c r="C60" s="34">
        <f>TABULATI!C9</f>
        <v>0.65</v>
      </c>
      <c r="D60" s="34">
        <f>TABULATI!D9</f>
        <v>0.4</v>
      </c>
      <c r="E60" s="120">
        <f>TABULATI!AI9</f>
        <v>22.010239570767318</v>
      </c>
      <c r="F60" s="120">
        <f>TABULATI!AJ9</f>
        <v>7.5495733362720534</v>
      </c>
      <c r="G60" s="17"/>
      <c r="H60" s="17"/>
      <c r="I60" s="17"/>
      <c r="J60" s="186" t="s">
        <v>129</v>
      </c>
      <c r="K60" s="186"/>
      <c r="L60" s="34">
        <f t="shared" si="2"/>
        <v>13</v>
      </c>
      <c r="M60" s="166">
        <v>-1</v>
      </c>
      <c r="N60" s="166">
        <v>-0.3</v>
      </c>
      <c r="O60" s="166">
        <v>1</v>
      </c>
      <c r="P60" s="166">
        <v>0.3</v>
      </c>
      <c r="Q60" s="167" t="str">
        <f t="shared" si="1"/>
        <v/>
      </c>
      <c r="R60" s="17"/>
      <c r="S60" s="17"/>
      <c r="T60" s="17"/>
      <c r="U60" s="17"/>
      <c r="V60" s="17"/>
      <c r="W60" s="17"/>
      <c r="X60" s="17"/>
    </row>
    <row r="61" spans="1:24" ht="15.75" x14ac:dyDescent="0.25">
      <c r="A61" s="17"/>
      <c r="B61" s="34">
        <f>TABULATI!B10</f>
        <v>4</v>
      </c>
      <c r="C61" s="121">
        <f>TABULATI!C10</f>
        <v>1.1499999999999999</v>
      </c>
      <c r="D61" s="34">
        <f>TABULATI!D10</f>
        <v>0.3</v>
      </c>
      <c r="E61" s="120">
        <f>TABULATI!AI10</f>
        <v>79.871054901537192</v>
      </c>
      <c r="F61" s="120">
        <f>TABULATI!AJ10</f>
        <v>16.064262470057876</v>
      </c>
      <c r="G61" s="17"/>
      <c r="H61" s="17"/>
      <c r="I61" s="17"/>
      <c r="J61" s="186" t="s">
        <v>129</v>
      </c>
      <c r="K61" s="186"/>
      <c r="L61" s="34">
        <f t="shared" si="2"/>
        <v>14</v>
      </c>
      <c r="M61" s="166">
        <v>-1</v>
      </c>
      <c r="N61" s="166">
        <v>-0.3</v>
      </c>
      <c r="O61" s="166">
        <v>1</v>
      </c>
      <c r="P61" s="166">
        <v>-0.3</v>
      </c>
      <c r="Q61" s="167" t="str">
        <f t="shared" si="1"/>
        <v/>
      </c>
      <c r="R61" s="17"/>
      <c r="S61" s="17"/>
      <c r="T61" s="17"/>
      <c r="U61" s="17"/>
      <c r="V61" s="17"/>
      <c r="W61" s="17"/>
      <c r="X61" s="17"/>
    </row>
    <row r="62" spans="1:24" ht="15.75" x14ac:dyDescent="0.25">
      <c r="A62" s="17"/>
      <c r="B62" s="34">
        <f>TABULATI!B11</f>
        <v>5</v>
      </c>
      <c r="C62" s="34">
        <f>TABULATI!C11</f>
        <v>1.1499999999999999</v>
      </c>
      <c r="D62" s="34">
        <f>TABULATI!D11</f>
        <v>0.3</v>
      </c>
      <c r="E62" s="120">
        <f>TABULATI!AI11</f>
        <v>80.578159980689449</v>
      </c>
      <c r="F62" s="120">
        <f>TABULATI!AJ11</f>
        <v>16.0059280113596</v>
      </c>
      <c r="G62" s="17"/>
      <c r="H62" s="17"/>
      <c r="I62" s="17"/>
      <c r="J62" s="186" t="s">
        <v>129</v>
      </c>
      <c r="K62" s="186"/>
      <c r="L62" s="34">
        <f t="shared" si="2"/>
        <v>15</v>
      </c>
      <c r="M62" s="166">
        <v>-1</v>
      </c>
      <c r="N62" s="166">
        <v>-0.3</v>
      </c>
      <c r="O62" s="166">
        <v>-1</v>
      </c>
      <c r="P62" s="166">
        <v>0.3</v>
      </c>
      <c r="Q62" s="167" t="str">
        <f t="shared" si="1"/>
        <v/>
      </c>
      <c r="R62" s="17"/>
      <c r="S62" s="17"/>
      <c r="T62" s="17"/>
      <c r="U62" s="17"/>
      <c r="V62" s="17"/>
      <c r="W62" s="17"/>
      <c r="X62" s="17"/>
    </row>
    <row r="63" spans="1:24" ht="16.5" thickBot="1" x14ac:dyDescent="0.3">
      <c r="A63" s="17"/>
      <c r="B63" s="34">
        <f>TABULATI!B12</f>
        <v>6</v>
      </c>
      <c r="C63" s="34">
        <f>TABULATI!C12</f>
        <v>0.65</v>
      </c>
      <c r="D63" s="34">
        <f>TABULATI!D12</f>
        <v>0.4</v>
      </c>
      <c r="E63" s="120">
        <f>TABULATI!AI12</f>
        <v>25.69333643835192</v>
      </c>
      <c r="F63" s="120">
        <f>TABULATI!AJ12</f>
        <v>7.2457267532982135</v>
      </c>
      <c r="G63" s="17"/>
      <c r="H63" s="17"/>
      <c r="I63" s="17"/>
      <c r="J63" s="186" t="s">
        <v>129</v>
      </c>
      <c r="K63" s="186"/>
      <c r="L63" s="34">
        <f t="shared" si="2"/>
        <v>16</v>
      </c>
      <c r="M63" s="170">
        <v>-1</v>
      </c>
      <c r="N63" s="170">
        <v>-0.3</v>
      </c>
      <c r="O63" s="170">
        <v>-1</v>
      </c>
      <c r="P63" s="170">
        <v>-0.3</v>
      </c>
      <c r="Q63" s="167" t="str">
        <f t="shared" si="1"/>
        <v/>
      </c>
      <c r="R63" s="17"/>
      <c r="S63" s="17"/>
      <c r="T63" s="17"/>
      <c r="U63" s="17"/>
      <c r="V63" s="17"/>
      <c r="W63" s="17"/>
      <c r="X63" s="17"/>
    </row>
    <row r="64" spans="1:24" ht="15.75" x14ac:dyDescent="0.25">
      <c r="A64" s="17"/>
      <c r="B64" s="34">
        <f>TABULATI!B13</f>
        <v>7</v>
      </c>
      <c r="C64" s="34">
        <f>TABULATI!C13</f>
        <v>0.65</v>
      </c>
      <c r="D64" s="34">
        <f>TABULATI!D13</f>
        <v>0.4</v>
      </c>
      <c r="E64" s="120">
        <f>TABULATI!AI13</f>
        <v>26.814278963268972</v>
      </c>
      <c r="F64" s="120">
        <f>TABULATI!AJ13</f>
        <v>7.1532517063061754</v>
      </c>
      <c r="G64" s="17"/>
      <c r="H64" s="17"/>
      <c r="I64" s="17"/>
      <c r="J64" s="186" t="s">
        <v>129</v>
      </c>
      <c r="K64" s="186"/>
      <c r="L64" s="34">
        <f t="shared" si="2"/>
        <v>17</v>
      </c>
      <c r="M64" s="171">
        <v>0.3</v>
      </c>
      <c r="N64" s="171">
        <v>1</v>
      </c>
      <c r="O64" s="171">
        <v>0.3</v>
      </c>
      <c r="P64" s="171">
        <v>1</v>
      </c>
      <c r="Q64" s="167" t="str">
        <f t="shared" si="1"/>
        <v/>
      </c>
      <c r="R64" s="17"/>
      <c r="S64" s="17"/>
      <c r="T64" s="17"/>
      <c r="U64" s="17"/>
      <c r="V64" s="17"/>
      <c r="W64" s="17"/>
      <c r="X64" s="17"/>
    </row>
    <row r="65" spans="1:24" ht="15.75" x14ac:dyDescent="0.25">
      <c r="A65" s="17"/>
      <c r="B65" s="34">
        <f>TABULATI!B14</f>
        <v>8</v>
      </c>
      <c r="C65" s="34">
        <f>TABULATI!C14</f>
        <v>0.4</v>
      </c>
      <c r="D65" s="34">
        <f>TABULATI!D14</f>
        <v>0.4</v>
      </c>
      <c r="E65" s="120">
        <f>TABULATI!AI14</f>
        <v>8.6083516465663017</v>
      </c>
      <c r="F65" s="120">
        <f>TABULATI!AJ14</f>
        <v>2.8744952262356405</v>
      </c>
      <c r="G65" s="17"/>
      <c r="H65" s="17"/>
      <c r="I65" s="17"/>
      <c r="J65" s="186" t="s">
        <v>129</v>
      </c>
      <c r="K65" s="186"/>
      <c r="L65" s="34">
        <f t="shared" si="2"/>
        <v>18</v>
      </c>
      <c r="M65" s="166">
        <v>0.3</v>
      </c>
      <c r="N65" s="166">
        <v>1</v>
      </c>
      <c r="O65" s="166">
        <v>-0.3</v>
      </c>
      <c r="P65" s="166">
        <v>1</v>
      </c>
      <c r="Q65" s="167" t="str">
        <f t="shared" si="1"/>
        <v/>
      </c>
      <c r="R65" s="17"/>
      <c r="S65" s="17"/>
      <c r="T65" s="17"/>
      <c r="U65" s="17"/>
      <c r="V65" s="17"/>
      <c r="W65" s="17"/>
      <c r="X65" s="17"/>
    </row>
    <row r="66" spans="1:24" ht="15.75" x14ac:dyDescent="0.25">
      <c r="A66" s="17"/>
      <c r="B66" s="34">
        <f>TABULATI!B15</f>
        <v>9</v>
      </c>
      <c r="C66" s="34">
        <f>TABULATI!C15</f>
        <v>0.65</v>
      </c>
      <c r="D66" s="34">
        <f>TABULATI!D15</f>
        <v>0.4</v>
      </c>
      <c r="E66" s="120">
        <f>TABULATI!AI15</f>
        <v>18.981774892137736</v>
      </c>
      <c r="F66" s="120">
        <f>TABULATI!AJ15</f>
        <v>0.7405271016908217</v>
      </c>
      <c r="G66" s="17"/>
      <c r="H66" s="17"/>
      <c r="I66" s="17"/>
      <c r="J66" s="186" t="s">
        <v>129</v>
      </c>
      <c r="K66" s="186"/>
      <c r="L66" s="34">
        <f t="shared" si="2"/>
        <v>19</v>
      </c>
      <c r="M66" s="166">
        <v>0.3</v>
      </c>
      <c r="N66" s="166">
        <v>1</v>
      </c>
      <c r="O66" s="166">
        <v>0.3</v>
      </c>
      <c r="P66" s="166">
        <v>-1</v>
      </c>
      <c r="Q66" s="167" t="str">
        <f t="shared" si="1"/>
        <v/>
      </c>
      <c r="R66" s="17"/>
      <c r="S66" s="17"/>
      <c r="T66" s="17"/>
      <c r="U66" s="17"/>
      <c r="V66" s="17"/>
      <c r="W66" s="17"/>
      <c r="X66" s="17"/>
    </row>
    <row r="67" spans="1:24" ht="15.75" x14ac:dyDescent="0.25">
      <c r="A67" s="17"/>
      <c r="B67" s="34">
        <f>TABULATI!B16</f>
        <v>10</v>
      </c>
      <c r="C67" s="34">
        <f>TABULATI!C16</f>
        <v>0.65</v>
      </c>
      <c r="D67" s="34">
        <f>TABULATI!D16</f>
        <v>0.4</v>
      </c>
      <c r="E67" s="120">
        <f>TABULATI!AI16</f>
        <v>20.31089245739653</v>
      </c>
      <c r="F67" s="120">
        <f>TABULATI!AJ16</f>
        <v>0.63087811740026201</v>
      </c>
      <c r="G67" s="17"/>
      <c r="H67" s="17"/>
      <c r="I67" s="17"/>
      <c r="J67" s="186" t="s">
        <v>129</v>
      </c>
      <c r="K67" s="186"/>
      <c r="L67" s="34">
        <f t="shared" si="2"/>
        <v>20</v>
      </c>
      <c r="M67" s="166">
        <v>0.3</v>
      </c>
      <c r="N67" s="166">
        <v>1</v>
      </c>
      <c r="O67" s="166">
        <v>-0.3</v>
      </c>
      <c r="P67" s="166">
        <v>-1</v>
      </c>
      <c r="Q67" s="167" t="str">
        <f t="shared" si="1"/>
        <v/>
      </c>
      <c r="R67" s="17"/>
      <c r="S67" s="17"/>
      <c r="T67" s="17"/>
      <c r="U67" s="17"/>
      <c r="V67" s="17"/>
      <c r="W67" s="17"/>
      <c r="X67" s="17"/>
    </row>
    <row r="68" spans="1:24" ht="15.75" x14ac:dyDescent="0.25">
      <c r="A68" s="17"/>
      <c r="B68" s="34">
        <f>TABULATI!B17</f>
        <v>11</v>
      </c>
      <c r="C68" s="34">
        <f>TABULATI!C17</f>
        <v>0.65</v>
      </c>
      <c r="D68" s="34">
        <f>TABULATI!D17</f>
        <v>0.4</v>
      </c>
      <c r="E68" s="120">
        <f>TABULATI!AI17</f>
        <v>21.431834982313582</v>
      </c>
      <c r="F68" s="120">
        <f>TABULATI!AJ17</f>
        <v>0.53840307040822388</v>
      </c>
      <c r="G68" s="17"/>
      <c r="H68" s="17"/>
      <c r="I68" s="17"/>
      <c r="J68" s="186" t="s">
        <v>129</v>
      </c>
      <c r="K68" s="186"/>
      <c r="L68" s="34">
        <f t="shared" si="2"/>
        <v>21</v>
      </c>
      <c r="M68" s="166">
        <v>-0.3</v>
      </c>
      <c r="N68" s="166">
        <v>1</v>
      </c>
      <c r="O68" s="166">
        <v>0.3</v>
      </c>
      <c r="P68" s="166">
        <v>1</v>
      </c>
      <c r="Q68" s="167" t="str">
        <f t="shared" si="1"/>
        <v/>
      </c>
      <c r="R68" s="17"/>
      <c r="S68" s="17"/>
      <c r="T68" s="17"/>
      <c r="U68" s="17"/>
      <c r="V68" s="17"/>
      <c r="W68" s="17"/>
      <c r="X68" s="17"/>
    </row>
    <row r="69" spans="1:24" ht="15.75" x14ac:dyDescent="0.25">
      <c r="A69" s="17"/>
      <c r="B69" s="34">
        <f>TABULATI!B18</f>
        <v>12</v>
      </c>
      <c r="C69" s="34">
        <f>TABULATI!C18</f>
        <v>0.65</v>
      </c>
      <c r="D69" s="34">
        <f>TABULATI!D18</f>
        <v>0.4</v>
      </c>
      <c r="E69" s="120">
        <f>TABULATI!AI18</f>
        <v>22.80899294149739</v>
      </c>
      <c r="F69" s="120">
        <f>TABULATI!AJ18</f>
        <v>0.4247908698180054</v>
      </c>
      <c r="G69" s="17"/>
      <c r="H69" s="17"/>
      <c r="I69" s="17"/>
      <c r="J69" s="186" t="s">
        <v>129</v>
      </c>
      <c r="K69" s="186"/>
      <c r="L69" s="34">
        <f t="shared" si="2"/>
        <v>22</v>
      </c>
      <c r="M69" s="166">
        <v>-0.3</v>
      </c>
      <c r="N69" s="166">
        <v>1</v>
      </c>
      <c r="O69" s="166">
        <v>-0.3</v>
      </c>
      <c r="P69" s="166">
        <v>1</v>
      </c>
      <c r="Q69" s="167" t="str">
        <f t="shared" si="1"/>
        <v/>
      </c>
      <c r="R69" s="17"/>
      <c r="S69" s="17"/>
      <c r="T69" s="17"/>
      <c r="U69" s="17"/>
      <c r="V69" s="17"/>
      <c r="W69" s="17"/>
      <c r="X69" s="17"/>
    </row>
    <row r="70" spans="1:24" ht="15.75" x14ac:dyDescent="0.25">
      <c r="A70" s="17"/>
      <c r="B70" s="34">
        <f>TABULATI!B19</f>
        <v>13</v>
      </c>
      <c r="C70" s="34">
        <f>TABULATI!C19</f>
        <v>0.65</v>
      </c>
      <c r="D70" s="34">
        <f>TABULATI!D19</f>
        <v>0.4</v>
      </c>
      <c r="E70" s="120">
        <f>TABULATI!AI19</f>
        <v>23.737773890714376</v>
      </c>
      <c r="F70" s="120">
        <f>TABULATI!AJ19</f>
        <v>0.34816868802460244</v>
      </c>
      <c r="G70" s="17"/>
      <c r="H70" s="17"/>
      <c r="I70" s="17"/>
      <c r="J70" s="186" t="s">
        <v>129</v>
      </c>
      <c r="K70" s="186"/>
      <c r="L70" s="34">
        <f t="shared" si="2"/>
        <v>23</v>
      </c>
      <c r="M70" s="166">
        <v>-0.3</v>
      </c>
      <c r="N70" s="166">
        <v>1</v>
      </c>
      <c r="O70" s="166">
        <v>0.3</v>
      </c>
      <c r="P70" s="166">
        <v>-1</v>
      </c>
      <c r="Q70" s="167" t="str">
        <f t="shared" si="1"/>
        <v/>
      </c>
      <c r="R70" s="17"/>
      <c r="S70" s="17"/>
      <c r="T70" s="17"/>
      <c r="U70" s="17"/>
      <c r="V70" s="17"/>
      <c r="W70" s="17"/>
      <c r="X70" s="17"/>
    </row>
    <row r="71" spans="1:24" ht="15.75" x14ac:dyDescent="0.25">
      <c r="A71" s="17"/>
      <c r="B71" s="34">
        <f>TABULATI!B20</f>
        <v>14</v>
      </c>
      <c r="C71" s="34">
        <f>TABULATI!C20</f>
        <v>0.65</v>
      </c>
      <c r="D71" s="34">
        <f>TABULATI!D20</f>
        <v>0.4</v>
      </c>
      <c r="E71" s="120">
        <f>TABULATI!AI20</f>
        <v>25.114931849898184</v>
      </c>
      <c r="F71" s="120">
        <f>TABULATI!AJ20</f>
        <v>0.23455648743438395</v>
      </c>
      <c r="G71" s="17"/>
      <c r="H71" s="17"/>
      <c r="I71" s="17"/>
      <c r="J71" s="186" t="s">
        <v>129</v>
      </c>
      <c r="K71" s="186"/>
      <c r="L71" s="34">
        <f t="shared" si="2"/>
        <v>24</v>
      </c>
      <c r="M71" s="166">
        <v>-0.3</v>
      </c>
      <c r="N71" s="166">
        <v>1</v>
      </c>
      <c r="O71" s="166">
        <v>-0.3</v>
      </c>
      <c r="P71" s="166">
        <v>-1</v>
      </c>
      <c r="Q71" s="167" t="str">
        <f t="shared" si="1"/>
        <v/>
      </c>
      <c r="R71" s="17"/>
      <c r="S71" s="17"/>
      <c r="T71" s="17"/>
      <c r="U71" s="17"/>
      <c r="V71" s="17"/>
      <c r="W71" s="17"/>
      <c r="X71" s="17"/>
    </row>
    <row r="72" spans="1:24" ht="15.75" x14ac:dyDescent="0.25">
      <c r="A72" s="17"/>
      <c r="B72" s="34">
        <f>TABULATI!B21</f>
        <v>15</v>
      </c>
      <c r="C72" s="34">
        <f>TABULATI!C21</f>
        <v>0.65</v>
      </c>
      <c r="D72" s="34">
        <f>TABULATI!D21</f>
        <v>0.4</v>
      </c>
      <c r="E72" s="120">
        <f>TABULATI!AI21</f>
        <v>26.235874374815236</v>
      </c>
      <c r="F72" s="120">
        <f>TABULATI!AJ21</f>
        <v>0.14208144044234583</v>
      </c>
      <c r="G72" s="17"/>
      <c r="H72" s="17"/>
      <c r="I72" s="17"/>
      <c r="J72" s="186" t="s">
        <v>129</v>
      </c>
      <c r="K72" s="186"/>
      <c r="L72" s="34">
        <f t="shared" si="2"/>
        <v>25</v>
      </c>
      <c r="M72" s="166">
        <v>0.3</v>
      </c>
      <c r="N72" s="166">
        <v>-1</v>
      </c>
      <c r="O72" s="166">
        <v>0.3</v>
      </c>
      <c r="P72" s="166">
        <v>1</v>
      </c>
      <c r="Q72" s="167" t="str">
        <f t="shared" si="1"/>
        <v/>
      </c>
      <c r="R72" s="17"/>
      <c r="S72" s="17"/>
      <c r="T72" s="17"/>
      <c r="U72" s="17"/>
      <c r="V72" s="17"/>
      <c r="W72" s="17"/>
      <c r="X72" s="17"/>
    </row>
    <row r="73" spans="1:24" ht="15.75" x14ac:dyDescent="0.25">
      <c r="A73" s="17"/>
      <c r="B73" s="34">
        <f>TABULATI!B22</f>
        <v>16</v>
      </c>
      <c r="C73" s="34">
        <f>TABULATI!C22</f>
        <v>0.65</v>
      </c>
      <c r="D73" s="34">
        <f>TABULATI!D22</f>
        <v>0.4</v>
      </c>
      <c r="E73" s="120">
        <f>TABULATI!AI22</f>
        <v>27.56499194007403</v>
      </c>
      <c r="F73" s="120">
        <f>TABULATI!AJ22</f>
        <v>3.2432456151786138E-2</v>
      </c>
      <c r="G73" s="17"/>
      <c r="H73" s="17"/>
      <c r="I73" s="17"/>
      <c r="J73" s="186" t="s">
        <v>129</v>
      </c>
      <c r="K73" s="186"/>
      <c r="L73" s="34">
        <f t="shared" si="2"/>
        <v>26</v>
      </c>
      <c r="M73" s="166">
        <v>0.3</v>
      </c>
      <c r="N73" s="166">
        <v>-1</v>
      </c>
      <c r="O73" s="166">
        <v>-0.3</v>
      </c>
      <c r="P73" s="166">
        <v>1</v>
      </c>
      <c r="Q73" s="167" t="str">
        <f t="shared" si="1"/>
        <v/>
      </c>
      <c r="R73" s="17"/>
      <c r="S73" s="17"/>
      <c r="T73" s="17"/>
      <c r="U73" s="17"/>
      <c r="V73" s="17"/>
      <c r="W73" s="17"/>
      <c r="X73" s="17"/>
    </row>
    <row r="74" spans="1:24" ht="15.75" x14ac:dyDescent="0.25">
      <c r="A74" s="17"/>
      <c r="B74" s="34">
        <f>TABULATI!B23</f>
        <v>17</v>
      </c>
      <c r="C74" s="34">
        <f>TABULATI!C23</f>
        <v>2</v>
      </c>
      <c r="D74" s="34">
        <f>TABULATI!D23</f>
        <v>0.2</v>
      </c>
      <c r="E74" s="120">
        <f>TABULATI!AI23</f>
        <v>175.40264427527038</v>
      </c>
      <c r="F74" s="120">
        <f>TABULATI!AJ23</f>
        <v>-20.15737421152112</v>
      </c>
      <c r="G74" s="17"/>
      <c r="H74" s="17"/>
      <c r="I74" s="17"/>
      <c r="J74" s="186" t="s">
        <v>129</v>
      </c>
      <c r="K74" s="186"/>
      <c r="L74" s="34">
        <f t="shared" si="2"/>
        <v>27</v>
      </c>
      <c r="M74" s="166">
        <v>0.3</v>
      </c>
      <c r="N74" s="166">
        <v>-1</v>
      </c>
      <c r="O74" s="166">
        <v>0.3</v>
      </c>
      <c r="P74" s="166">
        <v>-1</v>
      </c>
      <c r="Q74" s="167" t="str">
        <f t="shared" si="1"/>
        <v/>
      </c>
      <c r="R74" s="17"/>
      <c r="S74" s="17"/>
      <c r="T74" s="17"/>
      <c r="U74" s="17"/>
      <c r="V74" s="17"/>
      <c r="W74" s="17"/>
      <c r="X74" s="17"/>
    </row>
    <row r="75" spans="1:24" ht="15.75" x14ac:dyDescent="0.25">
      <c r="A75" s="17"/>
      <c r="B75" s="34">
        <f>TABULATI!B24</f>
        <v>18</v>
      </c>
      <c r="C75" s="34">
        <f>TABULATI!C24</f>
        <v>0.3</v>
      </c>
      <c r="D75" s="34">
        <f>TABULATI!D24</f>
        <v>0.5</v>
      </c>
      <c r="E75" s="120">
        <f>TABULATI!AI24</f>
        <v>-0.64483839243529806</v>
      </c>
      <c r="F75" s="120">
        <f>TABULATI!AJ24</f>
        <v>3.3703424476421016</v>
      </c>
      <c r="G75" s="17"/>
      <c r="H75" s="17"/>
      <c r="I75" s="17"/>
      <c r="J75" s="186" t="s">
        <v>129</v>
      </c>
      <c r="K75" s="186"/>
      <c r="L75" s="34">
        <f t="shared" si="2"/>
        <v>28</v>
      </c>
      <c r="M75" s="166">
        <v>0.3</v>
      </c>
      <c r="N75" s="166">
        <v>-1</v>
      </c>
      <c r="O75" s="166">
        <v>-0.3</v>
      </c>
      <c r="P75" s="166">
        <v>-1</v>
      </c>
      <c r="Q75" s="167" t="str">
        <f t="shared" si="1"/>
        <v/>
      </c>
      <c r="R75" s="17"/>
      <c r="S75" s="17"/>
      <c r="T75" s="17"/>
      <c r="U75" s="17"/>
      <c r="V75" s="17"/>
      <c r="W75" s="17"/>
      <c r="X75" s="17"/>
    </row>
    <row r="76" spans="1:24" ht="15.75" x14ac:dyDescent="0.25">
      <c r="A76" s="17"/>
      <c r="B76" s="34">
        <f>TABULATI!B25</f>
        <v>19</v>
      </c>
      <c r="C76" s="34">
        <f>TABULATI!C25</f>
        <v>0.4</v>
      </c>
      <c r="D76" s="34">
        <f>TABULATI!D25</f>
        <v>0.65</v>
      </c>
      <c r="E76" s="120">
        <f>TABULATI!AI25</f>
        <v>2.2924970399537425</v>
      </c>
      <c r="F76" s="120">
        <f>TABULATI!AJ25</f>
        <v>9.163735298139299</v>
      </c>
      <c r="G76" s="17"/>
      <c r="H76" s="17"/>
      <c r="I76" s="17"/>
      <c r="J76" s="186" t="s">
        <v>129</v>
      </c>
      <c r="K76" s="186"/>
      <c r="L76" s="34">
        <f t="shared" si="2"/>
        <v>29</v>
      </c>
      <c r="M76" s="166">
        <v>-0.3</v>
      </c>
      <c r="N76" s="166">
        <v>-1</v>
      </c>
      <c r="O76" s="166">
        <v>0.3</v>
      </c>
      <c r="P76" s="166">
        <v>1</v>
      </c>
      <c r="Q76" s="167" t="str">
        <f t="shared" si="1"/>
        <v/>
      </c>
      <c r="R76" s="17"/>
      <c r="S76" s="17"/>
      <c r="T76" s="17"/>
      <c r="U76" s="17"/>
      <c r="V76" s="17"/>
      <c r="W76" s="17"/>
      <c r="X76" s="17"/>
    </row>
    <row r="77" spans="1:24" ht="15.75" x14ac:dyDescent="0.25">
      <c r="A77" s="17"/>
      <c r="B77" s="34">
        <f>TABULATI!B26</f>
        <v>20</v>
      </c>
      <c r="C77" s="34">
        <f>TABULATI!C26</f>
        <v>0.4</v>
      </c>
      <c r="D77" s="34">
        <f>TABULATI!D26</f>
        <v>0.65</v>
      </c>
      <c r="E77" s="120">
        <f>TABULATI!AI26</f>
        <v>5.0496988299001924</v>
      </c>
      <c r="F77" s="120">
        <f>TABULATI!AJ26</f>
        <v>8.9362728195338974</v>
      </c>
      <c r="G77" s="17"/>
      <c r="H77" s="17"/>
      <c r="I77" s="17"/>
      <c r="J77" s="186" t="s">
        <v>129</v>
      </c>
      <c r="K77" s="186"/>
      <c r="L77" s="34">
        <f t="shared" si="2"/>
        <v>30</v>
      </c>
      <c r="M77" s="166">
        <v>-0.3</v>
      </c>
      <c r="N77" s="166">
        <v>-1</v>
      </c>
      <c r="O77" s="166">
        <v>-0.3</v>
      </c>
      <c r="P77" s="166">
        <v>1</v>
      </c>
      <c r="Q77" s="167" t="str">
        <f t="shared" si="1"/>
        <v/>
      </c>
      <c r="R77" s="17"/>
      <c r="S77" s="17"/>
      <c r="T77" s="17"/>
      <c r="U77" s="17"/>
      <c r="V77" s="17"/>
      <c r="W77" s="17"/>
      <c r="X77" s="17"/>
    </row>
    <row r="78" spans="1:24" ht="15.75" x14ac:dyDescent="0.25">
      <c r="A78" s="17"/>
      <c r="B78" s="34">
        <f>TABULATI!B27</f>
        <v>21</v>
      </c>
      <c r="C78" s="34">
        <f>TABULATI!C27</f>
        <v>0.4</v>
      </c>
      <c r="D78" s="34">
        <f>TABULATI!D27</f>
        <v>0.65</v>
      </c>
      <c r="E78" s="120">
        <f>TABULATI!AI27</f>
        <v>8.4371181718344026</v>
      </c>
      <c r="F78" s="120">
        <f>TABULATI!AJ27</f>
        <v>8.6568189172472607</v>
      </c>
      <c r="G78" s="17"/>
      <c r="H78" s="17"/>
      <c r="I78" s="17"/>
      <c r="J78" s="186" t="s">
        <v>129</v>
      </c>
      <c r="K78" s="186"/>
      <c r="L78" s="34">
        <f t="shared" si="2"/>
        <v>31</v>
      </c>
      <c r="M78" s="166">
        <v>-0.3</v>
      </c>
      <c r="N78" s="166">
        <v>-1</v>
      </c>
      <c r="O78" s="166">
        <v>0.3</v>
      </c>
      <c r="P78" s="166">
        <v>-1</v>
      </c>
      <c r="Q78" s="167" t="str">
        <f t="shared" si="1"/>
        <v/>
      </c>
      <c r="R78" s="17"/>
      <c r="S78" s="17"/>
      <c r="T78" s="17"/>
      <c r="U78" s="17"/>
      <c r="V78" s="17"/>
      <c r="W78" s="17"/>
      <c r="X78" s="17"/>
    </row>
    <row r="79" spans="1:24" ht="16.5" thickBot="1" x14ac:dyDescent="0.3">
      <c r="A79" s="17"/>
      <c r="B79" s="34">
        <f>TABULATI!B28</f>
        <v>22</v>
      </c>
      <c r="C79" s="34">
        <f>TABULATI!C28</f>
        <v>0.4</v>
      </c>
      <c r="D79" s="34">
        <f>TABULATI!D28</f>
        <v>0.65</v>
      </c>
      <c r="E79" s="120">
        <f>TABULATI!AI28</f>
        <v>10.721656797790033</v>
      </c>
      <c r="F79" s="120">
        <f>TABULATI!AJ28</f>
        <v>8.4683500064027868</v>
      </c>
      <c r="G79" s="17"/>
      <c r="H79" s="17"/>
      <c r="I79" s="17"/>
      <c r="J79" s="186" t="s">
        <v>129</v>
      </c>
      <c r="K79" s="186"/>
      <c r="L79" s="34">
        <f t="shared" si="2"/>
        <v>32</v>
      </c>
      <c r="M79" s="170">
        <v>-0.3</v>
      </c>
      <c r="N79" s="170">
        <v>-1</v>
      </c>
      <c r="O79" s="170">
        <v>-0.3</v>
      </c>
      <c r="P79" s="170">
        <v>-1</v>
      </c>
      <c r="Q79" s="167" t="str">
        <f t="shared" si="1"/>
        <v/>
      </c>
      <c r="R79" s="17"/>
      <c r="S79" s="17"/>
      <c r="T79" s="17"/>
      <c r="U79" s="17"/>
      <c r="V79" s="17"/>
      <c r="W79" s="17"/>
      <c r="X79" s="17"/>
    </row>
    <row r="80" spans="1:24" ht="15.75" x14ac:dyDescent="0.25">
      <c r="A80" s="17"/>
      <c r="B80" s="34">
        <f>TABULATI!B29</f>
        <v>23</v>
      </c>
      <c r="C80" s="34">
        <f>TABULATI!C29</f>
        <v>0.4</v>
      </c>
      <c r="D80" s="34">
        <f>TABULATI!D29</f>
        <v>0.65</v>
      </c>
      <c r="E80" s="120">
        <f>TABULATI!AI29</f>
        <v>14.109076139724243</v>
      </c>
      <c r="F80" s="120">
        <f>TABULATI!AJ29</f>
        <v>8.1888961041161501</v>
      </c>
      <c r="G80" s="17"/>
      <c r="H80" s="17"/>
      <c r="I80" s="17"/>
      <c r="J80" s="186" t="s">
        <v>137</v>
      </c>
      <c r="K80" s="186"/>
      <c r="L80" s="126" t="s">
        <v>130</v>
      </c>
      <c r="M80" s="119">
        <v>1</v>
      </c>
      <c r="N80" s="119">
        <v>1</v>
      </c>
      <c r="O80" s="119">
        <v>1</v>
      </c>
      <c r="P80" s="119">
        <v>1</v>
      </c>
      <c r="Q80" s="167" t="str">
        <f t="shared" si="1"/>
        <v/>
      </c>
      <c r="R80" s="17"/>
      <c r="S80" s="17"/>
      <c r="T80" s="17"/>
      <c r="U80" s="17"/>
      <c r="V80" s="17"/>
      <c r="W80" s="17"/>
      <c r="X80" s="17"/>
    </row>
    <row r="81" spans="1:24" ht="15.75" x14ac:dyDescent="0.25">
      <c r="A81" s="17"/>
      <c r="B81" s="34">
        <f>TABULATI!B30</f>
        <v>24</v>
      </c>
      <c r="C81" s="34">
        <f>TABULATI!C30</f>
        <v>0.4</v>
      </c>
      <c r="D81" s="34">
        <f>TABULATI!D30</f>
        <v>0.65</v>
      </c>
      <c r="E81" s="120">
        <f>TABULATI!AI30</f>
        <v>16.866277929670694</v>
      </c>
      <c r="F81" s="120">
        <f>TABULATI!AJ30</f>
        <v>7.9614336255107476</v>
      </c>
      <c r="G81" s="17"/>
      <c r="H81" s="17"/>
      <c r="I81" s="17"/>
      <c r="J81" s="186" t="s">
        <v>137</v>
      </c>
      <c r="K81" s="186"/>
      <c r="L81" s="126" t="s">
        <v>131</v>
      </c>
      <c r="M81" s="172">
        <v>1</v>
      </c>
      <c r="N81" s="172">
        <v>0</v>
      </c>
      <c r="O81" s="172">
        <v>0</v>
      </c>
      <c r="P81" s="172">
        <v>0</v>
      </c>
      <c r="Q81" s="167" t="str">
        <f t="shared" si="1"/>
        <v/>
      </c>
      <c r="R81" s="17"/>
      <c r="S81" s="17"/>
      <c r="T81" s="17"/>
      <c r="U81" s="17"/>
      <c r="V81" s="17"/>
      <c r="W81" s="17"/>
      <c r="X81" s="17"/>
    </row>
    <row r="82" spans="1:24" ht="15.75" x14ac:dyDescent="0.25">
      <c r="A82" s="17"/>
      <c r="B82" s="34">
        <f>TABULATI!B31</f>
        <v>25</v>
      </c>
      <c r="C82" s="34">
        <f>TABULATI!C31</f>
        <v>0.3</v>
      </c>
      <c r="D82" s="34">
        <f>TABULATI!D31</f>
        <v>0.5</v>
      </c>
      <c r="E82" s="120">
        <f>TABULATI!AI31</f>
        <v>6.9866094328970085</v>
      </c>
      <c r="F82" s="120">
        <f>TABULATI!AJ31</f>
        <v>2.7407664608473152</v>
      </c>
      <c r="G82" s="17"/>
      <c r="H82" s="17"/>
      <c r="I82" s="17"/>
      <c r="J82" s="186" t="s">
        <v>137</v>
      </c>
      <c r="K82" s="186"/>
      <c r="L82" s="126" t="s">
        <v>132</v>
      </c>
      <c r="M82" s="172">
        <v>0</v>
      </c>
      <c r="N82" s="172">
        <v>1</v>
      </c>
      <c r="O82" s="172">
        <v>0</v>
      </c>
      <c r="P82" s="172">
        <v>0</v>
      </c>
      <c r="Q82" s="167" t="str">
        <f t="shared" si="1"/>
        <v/>
      </c>
      <c r="R82" s="17"/>
      <c r="S82" s="17"/>
      <c r="T82" s="17"/>
      <c r="U82" s="17"/>
      <c r="V82" s="17"/>
      <c r="W82" s="17"/>
      <c r="X82" s="17"/>
    </row>
    <row r="83" spans="1:24" ht="15.75" x14ac:dyDescent="0.25">
      <c r="A83" s="17"/>
      <c r="B83" s="34">
        <f>TABULATI!B32</f>
        <v>26</v>
      </c>
      <c r="C83" s="34">
        <f>TABULATI!C32</f>
        <v>0.2</v>
      </c>
      <c r="D83" s="34">
        <f>TABULATI!D32</f>
        <v>1.8</v>
      </c>
      <c r="E83" s="120">
        <f>TABULATI!AI32</f>
        <v>-0.93762657224544377</v>
      </c>
      <c r="F83" s="120">
        <f>TABULATI!AJ32</f>
        <v>51.224583473861301</v>
      </c>
      <c r="G83" s="17"/>
      <c r="H83" s="17"/>
      <c r="I83" s="17"/>
      <c r="J83" s="186" t="s">
        <v>137</v>
      </c>
      <c r="K83" s="186"/>
      <c r="L83" s="126" t="s">
        <v>133</v>
      </c>
      <c r="M83" s="172">
        <v>0</v>
      </c>
      <c r="N83" s="172">
        <v>0</v>
      </c>
      <c r="O83" s="172">
        <v>1</v>
      </c>
      <c r="P83" s="172">
        <v>0</v>
      </c>
      <c r="Q83" s="167" t="str">
        <f t="shared" si="1"/>
        <v/>
      </c>
      <c r="R83" s="17"/>
      <c r="S83" s="17"/>
      <c r="T83" s="17"/>
      <c r="U83" s="17"/>
      <c r="V83" s="17"/>
      <c r="W83" s="17"/>
      <c r="X83" s="17"/>
    </row>
    <row r="84" spans="1:24" ht="15.75" x14ac:dyDescent="0.25">
      <c r="A84" s="17"/>
      <c r="B84" s="34">
        <f>TABULATI!B33</f>
        <v>27</v>
      </c>
      <c r="C84" s="34">
        <f>TABULATI!C33</f>
        <v>0.2</v>
      </c>
      <c r="D84" s="34">
        <f>TABULATI!D33</f>
        <v>1.8</v>
      </c>
      <c r="E84" s="120">
        <f>TABULATI!AI33</f>
        <v>7.738728674468085</v>
      </c>
      <c r="F84" s="120">
        <f>TABULATI!AJ33</f>
        <v>50.508805152203976</v>
      </c>
      <c r="G84" s="17"/>
      <c r="H84" s="17"/>
      <c r="I84" s="17"/>
      <c r="J84" s="186" t="s">
        <v>137</v>
      </c>
      <c r="K84" s="186"/>
      <c r="L84" s="126" t="s">
        <v>134</v>
      </c>
      <c r="M84" s="172">
        <v>0</v>
      </c>
      <c r="N84" s="172">
        <v>0</v>
      </c>
      <c r="O84" s="172">
        <v>0</v>
      </c>
      <c r="P84" s="172">
        <v>1</v>
      </c>
      <c r="Q84" s="167" t="str">
        <f t="shared" si="1"/>
        <v/>
      </c>
      <c r="R84" s="17"/>
      <c r="S84" s="17"/>
      <c r="T84" s="17"/>
      <c r="U84" s="17"/>
      <c r="V84" s="17"/>
      <c r="W84" s="17"/>
      <c r="X84" s="17"/>
    </row>
    <row r="85" spans="1:24" x14ac:dyDescent="0.25">
      <c r="A85" s="17"/>
      <c r="B85" s="34" t="str">
        <f>TABULATI!B34</f>
        <v/>
      </c>
      <c r="C85" s="34" t="str">
        <f>TABULATI!C34</f>
        <v/>
      </c>
      <c r="D85" s="34" t="str">
        <f>TABULATI!D34</f>
        <v/>
      </c>
      <c r="E85" s="120" t="str">
        <f>TABULATI!AI34</f>
        <v/>
      </c>
      <c r="F85" s="120" t="str">
        <f>TABULATI!AJ34</f>
        <v/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x14ac:dyDescent="0.25">
      <c r="A86" s="17"/>
      <c r="B86" s="34" t="str">
        <f>TABULATI!B35</f>
        <v/>
      </c>
      <c r="C86" s="34" t="str">
        <f>TABULATI!C35</f>
        <v/>
      </c>
      <c r="D86" s="34" t="str">
        <f>TABULATI!D35</f>
        <v/>
      </c>
      <c r="E86" s="120" t="str">
        <f>TABULATI!AI35</f>
        <v/>
      </c>
      <c r="F86" s="120" t="str">
        <f>TABULATI!AJ35</f>
        <v/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x14ac:dyDescent="0.25">
      <c r="A87" s="17"/>
      <c r="B87" s="34" t="str">
        <f>TABULATI!B36</f>
        <v/>
      </c>
      <c r="C87" s="34" t="str">
        <f>TABULATI!C36</f>
        <v/>
      </c>
      <c r="D87" s="34" t="str">
        <f>TABULATI!D36</f>
        <v/>
      </c>
      <c r="E87" s="120" t="str">
        <f>TABULATI!AI36</f>
        <v/>
      </c>
      <c r="F87" s="120" t="str">
        <f>TABULATI!AJ36</f>
        <v/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x14ac:dyDescent="0.25">
      <c r="A88" s="17"/>
      <c r="B88" s="34" t="str">
        <f>TABULATI!B37</f>
        <v/>
      </c>
      <c r="C88" s="34" t="str">
        <f>TABULATI!C37</f>
        <v/>
      </c>
      <c r="D88" s="34" t="str">
        <f>TABULATI!D37</f>
        <v/>
      </c>
      <c r="E88" s="120" t="str">
        <f>TABULATI!AI37</f>
        <v/>
      </c>
      <c r="F88" s="120" t="str">
        <f>TABULATI!AJ37</f>
        <v/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x14ac:dyDescent="0.25">
      <c r="A89" s="17"/>
      <c r="B89" s="34" t="str">
        <f>TABULATI!B38</f>
        <v/>
      </c>
      <c r="C89" s="34" t="str">
        <f>TABULATI!C38</f>
        <v/>
      </c>
      <c r="D89" s="34" t="str">
        <f>TABULATI!D38</f>
        <v/>
      </c>
      <c r="E89" s="120" t="str">
        <f>TABULATI!AI38</f>
        <v/>
      </c>
      <c r="F89" s="120" t="str">
        <f>TABULATI!AJ38</f>
        <v/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x14ac:dyDescent="0.25">
      <c r="A90" s="17"/>
      <c r="B90" s="34" t="str">
        <f>TABULATI!B39</f>
        <v/>
      </c>
      <c r="C90" s="34" t="str">
        <f>TABULATI!C39</f>
        <v/>
      </c>
      <c r="D90" s="34" t="str">
        <f>TABULATI!D39</f>
        <v/>
      </c>
      <c r="E90" s="120" t="str">
        <f>TABULATI!AI39</f>
        <v/>
      </c>
      <c r="F90" s="120" t="str">
        <f>TABULATI!AJ39</f>
        <v/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x14ac:dyDescent="0.25">
      <c r="A91" s="17"/>
      <c r="B91" s="34" t="str">
        <f>TABULATI!B40</f>
        <v/>
      </c>
      <c r="C91" s="34" t="str">
        <f>TABULATI!C40</f>
        <v/>
      </c>
      <c r="D91" s="34" t="str">
        <f>TABULATI!D40</f>
        <v/>
      </c>
      <c r="E91" s="120" t="str">
        <f>TABULATI!AI40</f>
        <v/>
      </c>
      <c r="F91" s="120" t="str">
        <f>TABULATI!AJ40</f>
        <v/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x14ac:dyDescent="0.25">
      <c r="A92" s="17"/>
      <c r="B92" s="34" t="str">
        <f>TABULATI!B41</f>
        <v/>
      </c>
      <c r="C92" s="34" t="str">
        <f>TABULATI!C41</f>
        <v/>
      </c>
      <c r="D92" s="34" t="str">
        <f>TABULATI!D41</f>
        <v/>
      </c>
      <c r="E92" s="120" t="str">
        <f>TABULATI!AI41</f>
        <v/>
      </c>
      <c r="F92" s="120" t="str">
        <f>TABULATI!AJ41</f>
        <v/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x14ac:dyDescent="0.25">
      <c r="A93" s="17"/>
      <c r="B93" s="34" t="str">
        <f>TABULATI!B42</f>
        <v/>
      </c>
      <c r="C93" s="34" t="str">
        <f>TABULATI!C42</f>
        <v/>
      </c>
      <c r="D93" s="34" t="str">
        <f>TABULATI!D42</f>
        <v/>
      </c>
      <c r="E93" s="120" t="str">
        <f>TABULATI!AI42</f>
        <v/>
      </c>
      <c r="F93" s="120" t="str">
        <f>TABULATI!AJ42</f>
        <v/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x14ac:dyDescent="0.25">
      <c r="A94" s="17"/>
      <c r="B94" s="34" t="str">
        <f>TABULATI!B43</f>
        <v/>
      </c>
      <c r="C94" s="34" t="str">
        <f>TABULATI!C43</f>
        <v/>
      </c>
      <c r="D94" s="34" t="str">
        <f>TABULATI!D43</f>
        <v/>
      </c>
      <c r="E94" s="120" t="str">
        <f>TABULATI!AI43</f>
        <v/>
      </c>
      <c r="F94" s="120" t="str">
        <f>TABULATI!AJ43</f>
        <v/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x14ac:dyDescent="0.25">
      <c r="A95" s="17"/>
      <c r="B95" s="34" t="str">
        <f>TABULATI!B44</f>
        <v/>
      </c>
      <c r="C95" s="34" t="str">
        <f>TABULATI!C44</f>
        <v/>
      </c>
      <c r="D95" s="34" t="str">
        <f>TABULATI!D44</f>
        <v/>
      </c>
      <c r="E95" s="120" t="str">
        <f>TABULATI!AI44</f>
        <v/>
      </c>
      <c r="F95" s="120" t="str">
        <f>TABULATI!AJ44</f>
        <v/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x14ac:dyDescent="0.25">
      <c r="A96" s="17"/>
      <c r="B96" s="34" t="str">
        <f>TABULATI!B45</f>
        <v/>
      </c>
      <c r="C96" s="34" t="str">
        <f>TABULATI!C45</f>
        <v/>
      </c>
      <c r="D96" s="34" t="str">
        <f>TABULATI!D45</f>
        <v/>
      </c>
      <c r="E96" s="120" t="str">
        <f>TABULATI!AI45</f>
        <v/>
      </c>
      <c r="F96" s="120" t="str">
        <f>TABULATI!AJ45</f>
        <v/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x14ac:dyDescent="0.25">
      <c r="A97" s="17"/>
      <c r="B97" s="34" t="str">
        <f>TABULATI!B46</f>
        <v/>
      </c>
      <c r="C97" s="34" t="str">
        <f>TABULATI!C46</f>
        <v/>
      </c>
      <c r="D97" s="34" t="str">
        <f>TABULATI!D46</f>
        <v/>
      </c>
      <c r="E97" s="120" t="str">
        <f>TABULATI!AI46</f>
        <v/>
      </c>
      <c r="F97" s="120" t="str">
        <f>TABULATI!AJ46</f>
        <v/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x14ac:dyDescent="0.25">
      <c r="A98" s="17"/>
      <c r="B98" s="34" t="str">
        <f>TABULATI!B47</f>
        <v/>
      </c>
      <c r="C98" s="34" t="str">
        <f>TABULATI!C47</f>
        <v/>
      </c>
      <c r="D98" s="34" t="str">
        <f>TABULATI!D47</f>
        <v/>
      </c>
      <c r="E98" s="120" t="str">
        <f>TABULATI!AI47</f>
        <v/>
      </c>
      <c r="F98" s="120" t="str">
        <f>TABULATI!AJ47</f>
        <v/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x14ac:dyDescent="0.25">
      <c r="A99" s="17"/>
      <c r="B99" s="34" t="str">
        <f>TABULATI!B48</f>
        <v/>
      </c>
      <c r="C99" s="34" t="str">
        <f>TABULATI!C48</f>
        <v/>
      </c>
      <c r="D99" s="34" t="str">
        <f>TABULATI!D48</f>
        <v/>
      </c>
      <c r="E99" s="120" t="str">
        <f>TABULATI!AI48</f>
        <v/>
      </c>
      <c r="F99" s="120" t="str">
        <f>TABULATI!AJ48</f>
        <v/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x14ac:dyDescent="0.25">
      <c r="A100" s="17"/>
      <c r="B100" s="34" t="str">
        <f>TABULATI!B49</f>
        <v/>
      </c>
      <c r="C100" s="34" t="str">
        <f>TABULATI!C49</f>
        <v/>
      </c>
      <c r="D100" s="34" t="str">
        <f>TABULATI!D49</f>
        <v/>
      </c>
      <c r="E100" s="120" t="str">
        <f>TABULATI!AI49</f>
        <v/>
      </c>
      <c r="F100" s="120" t="str">
        <f>TABULATI!AJ49</f>
        <v/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x14ac:dyDescent="0.25">
      <c r="A101" s="17"/>
      <c r="B101" s="34" t="str">
        <f>TABULATI!B50</f>
        <v/>
      </c>
      <c r="C101" s="34" t="str">
        <f>TABULATI!C50</f>
        <v/>
      </c>
      <c r="D101" s="34" t="str">
        <f>TABULATI!D50</f>
        <v/>
      </c>
      <c r="E101" s="120" t="str">
        <f>TABULATI!AI50</f>
        <v/>
      </c>
      <c r="F101" s="120" t="str">
        <f>TABULATI!AJ50</f>
        <v/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25">
      <c r="A102" s="17"/>
      <c r="B102" s="34" t="str">
        <f>TABULATI!B51</f>
        <v/>
      </c>
      <c r="C102" s="34" t="str">
        <f>TABULATI!C51</f>
        <v/>
      </c>
      <c r="D102" s="34" t="str">
        <f>TABULATI!D51</f>
        <v/>
      </c>
      <c r="E102" s="120" t="str">
        <f>TABULATI!AI51</f>
        <v/>
      </c>
      <c r="F102" s="120" t="str">
        <f>TABULATI!AJ51</f>
        <v/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x14ac:dyDescent="0.25">
      <c r="A103" s="17"/>
      <c r="B103" s="34" t="str">
        <f>TABULATI!B52</f>
        <v/>
      </c>
      <c r="C103" s="34" t="str">
        <f>TABULATI!C52</f>
        <v/>
      </c>
      <c r="D103" s="34" t="str">
        <f>TABULATI!D52</f>
        <v/>
      </c>
      <c r="E103" s="120" t="str">
        <f>TABULATI!AI52</f>
        <v/>
      </c>
      <c r="F103" s="120" t="str">
        <f>TABULATI!AJ52</f>
        <v/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x14ac:dyDescent="0.25">
      <c r="A104" s="17"/>
      <c r="B104" s="34" t="str">
        <f>TABULATI!B53</f>
        <v/>
      </c>
      <c r="C104" s="34" t="str">
        <f>TABULATI!C53</f>
        <v/>
      </c>
      <c r="D104" s="34" t="str">
        <f>TABULATI!D53</f>
        <v/>
      </c>
      <c r="E104" s="120" t="str">
        <f>TABULATI!AI53</f>
        <v/>
      </c>
      <c r="F104" s="120" t="str">
        <f>TABULATI!AJ53</f>
        <v/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x14ac:dyDescent="0.25">
      <c r="A105" s="17"/>
      <c r="B105" s="34" t="str">
        <f>TABULATI!B54</f>
        <v/>
      </c>
      <c r="C105" s="34" t="str">
        <f>TABULATI!C54</f>
        <v/>
      </c>
      <c r="D105" s="34" t="str">
        <f>TABULATI!D54</f>
        <v/>
      </c>
      <c r="E105" s="120" t="str">
        <f>TABULATI!AI54</f>
        <v/>
      </c>
      <c r="F105" s="120" t="str">
        <f>TABULATI!AJ54</f>
        <v/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x14ac:dyDescent="0.25">
      <c r="A106" s="17"/>
      <c r="B106" s="34" t="str">
        <f>TABULATI!B55</f>
        <v/>
      </c>
      <c r="C106" s="34" t="str">
        <f>TABULATI!C55</f>
        <v/>
      </c>
      <c r="D106" s="34" t="str">
        <f>TABULATI!D55</f>
        <v/>
      </c>
      <c r="E106" s="120" t="str">
        <f>TABULATI!AI55</f>
        <v/>
      </c>
      <c r="F106" s="120" t="str">
        <f>TABULATI!AJ55</f>
        <v/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x14ac:dyDescent="0.25">
      <c r="A107" s="17"/>
      <c r="B107" s="34" t="str">
        <f>TABULATI!B56</f>
        <v/>
      </c>
      <c r="C107" s="34" t="str">
        <f>TABULATI!C56</f>
        <v/>
      </c>
      <c r="D107" s="34" t="str">
        <f>TABULATI!D56</f>
        <v/>
      </c>
      <c r="E107" s="120" t="str">
        <f>TABULATI!AI56</f>
        <v/>
      </c>
      <c r="F107" s="120" t="str">
        <f>TABULATI!AJ56</f>
        <v/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x14ac:dyDescent="0.25">
      <c r="A108" s="17"/>
      <c r="B108" s="34" t="str">
        <f>TABULATI!B57</f>
        <v/>
      </c>
      <c r="C108" s="34" t="str">
        <f>TABULATI!C57</f>
        <v/>
      </c>
      <c r="D108" s="34" t="str">
        <f>TABULATI!D57</f>
        <v/>
      </c>
      <c r="E108" s="120" t="str">
        <f>TABULATI!AI57</f>
        <v/>
      </c>
      <c r="F108" s="120" t="str">
        <f>TABULATI!AJ57</f>
        <v/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x14ac:dyDescent="0.25">
      <c r="A109" s="17"/>
      <c r="B109" s="34" t="str">
        <f>TABULATI!B58</f>
        <v/>
      </c>
      <c r="C109" s="34" t="str">
        <f>TABULATI!C58</f>
        <v/>
      </c>
      <c r="D109" s="34" t="str">
        <f>TABULATI!D58</f>
        <v/>
      </c>
      <c r="E109" s="120" t="str">
        <f>TABULATI!AI58</f>
        <v/>
      </c>
      <c r="F109" s="120" t="str">
        <f>TABULATI!AJ58</f>
        <v/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x14ac:dyDescent="0.25">
      <c r="A110" s="17"/>
      <c r="B110" s="34" t="str">
        <f>TABULATI!B59</f>
        <v/>
      </c>
      <c r="C110" s="34" t="str">
        <f>TABULATI!C59</f>
        <v/>
      </c>
      <c r="D110" s="34" t="str">
        <f>TABULATI!D59</f>
        <v/>
      </c>
      <c r="E110" s="120" t="str">
        <f>TABULATI!AI59</f>
        <v/>
      </c>
      <c r="F110" s="120" t="str">
        <f>TABULATI!AJ59</f>
        <v/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x14ac:dyDescent="0.25">
      <c r="A111" s="17"/>
      <c r="B111" s="34" t="str">
        <f>TABULATI!B60</f>
        <v/>
      </c>
      <c r="C111" s="34" t="str">
        <f>TABULATI!C60</f>
        <v/>
      </c>
      <c r="D111" s="34" t="str">
        <f>TABULATI!D60</f>
        <v/>
      </c>
      <c r="E111" s="120" t="str">
        <f>TABULATI!AI60</f>
        <v/>
      </c>
      <c r="F111" s="120" t="str">
        <f>TABULATI!AJ60</f>
        <v/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x14ac:dyDescent="0.25">
      <c r="A112" s="17"/>
      <c r="B112" s="34" t="str">
        <f>TABULATI!B61</f>
        <v/>
      </c>
      <c r="C112" s="34" t="str">
        <f>TABULATI!C61</f>
        <v/>
      </c>
      <c r="D112" s="34" t="str">
        <f>TABULATI!D61</f>
        <v/>
      </c>
      <c r="E112" s="120" t="str">
        <f>TABULATI!AI61</f>
        <v/>
      </c>
      <c r="F112" s="120" t="str">
        <f>TABULATI!AJ61</f>
        <v/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x14ac:dyDescent="0.25">
      <c r="A113" s="17"/>
      <c r="B113" s="34" t="str">
        <f>TABULATI!B62</f>
        <v/>
      </c>
      <c r="C113" s="34" t="str">
        <f>TABULATI!C62</f>
        <v/>
      </c>
      <c r="D113" s="34" t="str">
        <f>TABULATI!D62</f>
        <v/>
      </c>
      <c r="E113" s="120" t="str">
        <f>TABULATI!AI62</f>
        <v/>
      </c>
      <c r="F113" s="120" t="str">
        <f>TABULATI!AJ62</f>
        <v/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x14ac:dyDescent="0.25">
      <c r="A114" s="17"/>
      <c r="B114" s="34" t="str">
        <f>TABULATI!B63</f>
        <v/>
      </c>
      <c r="C114" s="34" t="str">
        <f>TABULATI!C63</f>
        <v/>
      </c>
      <c r="D114" s="34" t="str">
        <f>TABULATI!D63</f>
        <v/>
      </c>
      <c r="E114" s="120" t="str">
        <f>TABULATI!AI63</f>
        <v/>
      </c>
      <c r="F114" s="120" t="str">
        <f>TABULATI!AJ63</f>
        <v/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x14ac:dyDescent="0.25">
      <c r="A115" s="17"/>
      <c r="B115" s="34" t="str">
        <f>TABULATI!B64</f>
        <v/>
      </c>
      <c r="C115" s="34" t="str">
        <f>TABULATI!C64</f>
        <v/>
      </c>
      <c r="D115" s="34" t="str">
        <f>TABULATI!D64</f>
        <v/>
      </c>
      <c r="E115" s="120" t="str">
        <f>TABULATI!AI64</f>
        <v/>
      </c>
      <c r="F115" s="120" t="str">
        <f>TABULATI!AJ64</f>
        <v/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x14ac:dyDescent="0.25">
      <c r="A116" s="17"/>
      <c r="B116" s="34" t="str">
        <f>TABULATI!B65</f>
        <v/>
      </c>
      <c r="C116" s="34" t="str">
        <f>TABULATI!C65</f>
        <v/>
      </c>
      <c r="D116" s="34" t="str">
        <f>TABULATI!D65</f>
        <v/>
      </c>
      <c r="E116" s="120" t="str">
        <f>TABULATI!AI65</f>
        <v/>
      </c>
      <c r="F116" s="120" t="str">
        <f>TABULATI!AJ65</f>
        <v/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x14ac:dyDescent="0.25">
      <c r="A117" s="17"/>
      <c r="B117" s="34" t="str">
        <f>TABULATI!B66</f>
        <v/>
      </c>
      <c r="C117" s="34" t="str">
        <f>TABULATI!C66</f>
        <v/>
      </c>
      <c r="D117" s="34" t="str">
        <f>TABULATI!D66</f>
        <v/>
      </c>
      <c r="E117" s="120" t="str">
        <f>TABULATI!AI66</f>
        <v/>
      </c>
      <c r="F117" s="120" t="str">
        <f>TABULATI!AJ66</f>
        <v/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x14ac:dyDescent="0.25">
      <c r="A118" s="17"/>
      <c r="B118" s="34" t="str">
        <f>TABULATI!B67</f>
        <v/>
      </c>
      <c r="C118" s="34" t="str">
        <f>TABULATI!C67</f>
        <v/>
      </c>
      <c r="D118" s="34" t="str">
        <f>TABULATI!D67</f>
        <v/>
      </c>
      <c r="E118" s="120" t="str">
        <f>TABULATI!AI67</f>
        <v/>
      </c>
      <c r="F118" s="120" t="str">
        <f>TABULATI!AJ67</f>
        <v/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x14ac:dyDescent="0.25">
      <c r="A119" s="17"/>
      <c r="B119" s="34" t="str">
        <f>TABULATI!B68</f>
        <v/>
      </c>
      <c r="C119" s="34" t="str">
        <f>TABULATI!C68</f>
        <v/>
      </c>
      <c r="D119" s="34" t="str">
        <f>TABULATI!D68</f>
        <v/>
      </c>
      <c r="E119" s="120" t="str">
        <f>TABULATI!AI68</f>
        <v/>
      </c>
      <c r="F119" s="120" t="str">
        <f>TABULATI!AJ68</f>
        <v/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x14ac:dyDescent="0.25">
      <c r="B120" s="34" t="str">
        <f>TABULATI!B69</f>
        <v/>
      </c>
      <c r="C120" s="34" t="str">
        <f>TABULATI!C69</f>
        <v/>
      </c>
      <c r="D120" s="34" t="str">
        <f>TABULATI!D69</f>
        <v/>
      </c>
      <c r="E120" s="120" t="str">
        <f>TABULATI!AI69</f>
        <v/>
      </c>
      <c r="F120" s="120" t="str">
        <f>TABULATI!AJ69</f>
        <v/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x14ac:dyDescent="0.25">
      <c r="B121" s="34" t="str">
        <f>TABULATI!B70</f>
        <v/>
      </c>
      <c r="C121" s="34" t="str">
        <f>TABULATI!C70</f>
        <v/>
      </c>
      <c r="D121" s="34" t="str">
        <f>TABULATI!D70</f>
        <v/>
      </c>
      <c r="E121" s="120" t="str">
        <f>TABULATI!AI70</f>
        <v/>
      </c>
      <c r="F121" s="120" t="str">
        <f>TABULATI!AJ70</f>
        <v/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x14ac:dyDescent="0.25">
      <c r="B122" s="34" t="str">
        <f>TABULATI!B71</f>
        <v/>
      </c>
      <c r="C122" s="34" t="str">
        <f>TABULATI!C71</f>
        <v/>
      </c>
      <c r="D122" s="34" t="str">
        <f>TABULATI!D71</f>
        <v/>
      </c>
      <c r="E122" s="120" t="str">
        <f>TABULATI!AI71</f>
        <v/>
      </c>
      <c r="F122" s="120" t="str">
        <f>TABULATI!AJ71</f>
        <v/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x14ac:dyDescent="0.25">
      <c r="B123" s="34" t="str">
        <f>TABULATI!B72</f>
        <v/>
      </c>
      <c r="C123" s="34" t="str">
        <f>TABULATI!C72</f>
        <v/>
      </c>
      <c r="D123" s="34" t="str">
        <f>TABULATI!D72</f>
        <v/>
      </c>
      <c r="E123" s="120" t="str">
        <f>TABULATI!AI72</f>
        <v/>
      </c>
      <c r="F123" s="120" t="str">
        <f>TABULATI!AJ72</f>
        <v/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x14ac:dyDescent="0.25">
      <c r="B124" s="34" t="str">
        <f>TABULATI!B73</f>
        <v/>
      </c>
      <c r="C124" s="34" t="str">
        <f>TABULATI!C73</f>
        <v/>
      </c>
      <c r="D124" s="34" t="str">
        <f>TABULATI!D73</f>
        <v/>
      </c>
      <c r="E124" s="120" t="str">
        <f>TABULATI!AI73</f>
        <v/>
      </c>
      <c r="F124" s="120" t="str">
        <f>TABULATI!AJ73</f>
        <v/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x14ac:dyDescent="0.25">
      <c r="B125" s="34" t="str">
        <f>TABULATI!B74</f>
        <v/>
      </c>
      <c r="C125" s="34" t="str">
        <f>TABULATI!C74</f>
        <v/>
      </c>
      <c r="D125" s="34" t="str">
        <f>TABULATI!D74</f>
        <v/>
      </c>
      <c r="E125" s="120" t="str">
        <f>TABULATI!AI74</f>
        <v/>
      </c>
      <c r="F125" s="120" t="str">
        <f>TABULATI!AJ74</f>
        <v/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x14ac:dyDescent="0.25">
      <c r="B126" s="34" t="str">
        <f>TABULATI!B75</f>
        <v/>
      </c>
      <c r="C126" s="34" t="str">
        <f>TABULATI!C75</f>
        <v/>
      </c>
      <c r="D126" s="34" t="str">
        <f>TABULATI!D75</f>
        <v/>
      </c>
      <c r="E126" s="120" t="str">
        <f>TABULATI!AI75</f>
        <v/>
      </c>
      <c r="F126" s="120" t="str">
        <f>TABULATI!AJ75</f>
        <v/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x14ac:dyDescent="0.25">
      <c r="B127" s="34" t="str">
        <f>TABULATI!B76</f>
        <v/>
      </c>
      <c r="C127" s="34" t="str">
        <f>TABULATI!C76</f>
        <v/>
      </c>
      <c r="D127" s="34" t="str">
        <f>TABULATI!D76</f>
        <v/>
      </c>
      <c r="E127" s="120" t="str">
        <f>TABULATI!AI76</f>
        <v/>
      </c>
      <c r="F127" s="120" t="str">
        <f>TABULATI!AJ76</f>
        <v/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x14ac:dyDescent="0.25">
      <c r="B128" s="34" t="str">
        <f>TABULATI!B77</f>
        <v/>
      </c>
      <c r="C128" s="34" t="str">
        <f>TABULATI!C77</f>
        <v/>
      </c>
      <c r="D128" s="34" t="str">
        <f>TABULATI!D77</f>
        <v/>
      </c>
      <c r="E128" s="120" t="str">
        <f>TABULATI!AI77</f>
        <v/>
      </c>
      <c r="F128" s="120" t="str">
        <f>TABULATI!AJ77</f>
        <v/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2:24" x14ac:dyDescent="0.25">
      <c r="B129" s="34" t="str">
        <f>TABULATI!B78</f>
        <v/>
      </c>
      <c r="C129" s="34" t="str">
        <f>TABULATI!C78</f>
        <v/>
      </c>
      <c r="D129" s="34" t="str">
        <f>TABULATI!D78</f>
        <v/>
      </c>
      <c r="E129" s="120" t="str">
        <f>TABULATI!AI78</f>
        <v/>
      </c>
      <c r="F129" s="120" t="str">
        <f>TABULATI!AJ78</f>
        <v/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2:24" x14ac:dyDescent="0.25">
      <c r="B130" s="34" t="str">
        <f>TABULATI!B79</f>
        <v/>
      </c>
      <c r="C130" s="34" t="str">
        <f>TABULATI!C79</f>
        <v/>
      </c>
      <c r="D130" s="34" t="str">
        <f>TABULATI!D79</f>
        <v/>
      </c>
      <c r="E130" s="120" t="str">
        <f>TABULATI!AI79</f>
        <v/>
      </c>
      <c r="F130" s="120" t="str">
        <f>TABULATI!AJ79</f>
        <v/>
      </c>
    </row>
    <row r="131" spans="2:24" x14ac:dyDescent="0.25">
      <c r="B131" s="34" t="str">
        <f>TABULATI!B80</f>
        <v/>
      </c>
      <c r="C131" s="34" t="str">
        <f>TABULATI!C80</f>
        <v/>
      </c>
      <c r="D131" s="34" t="str">
        <f>TABULATI!D80</f>
        <v/>
      </c>
      <c r="E131" s="120" t="str">
        <f>TABULATI!AI80</f>
        <v/>
      </c>
      <c r="F131" s="120" t="str">
        <f>TABULATI!AJ80</f>
        <v/>
      </c>
    </row>
    <row r="132" spans="2:24" x14ac:dyDescent="0.25">
      <c r="B132" s="34" t="str">
        <f>TABULATI!B81</f>
        <v/>
      </c>
      <c r="C132" s="34" t="str">
        <f>TABULATI!C81</f>
        <v/>
      </c>
      <c r="D132" s="34" t="str">
        <f>TABULATI!D81</f>
        <v/>
      </c>
      <c r="E132" s="120" t="str">
        <f>TABULATI!AI81</f>
        <v/>
      </c>
      <c r="F132" s="120" t="str">
        <f>TABULATI!AJ81</f>
        <v/>
      </c>
    </row>
    <row r="133" spans="2:24" x14ac:dyDescent="0.25">
      <c r="B133" s="34" t="str">
        <f>TABULATI!B82</f>
        <v/>
      </c>
      <c r="C133" s="34" t="str">
        <f>TABULATI!C82</f>
        <v/>
      </c>
      <c r="D133" s="34" t="str">
        <f>TABULATI!D82</f>
        <v/>
      </c>
      <c r="E133" s="120" t="str">
        <f>TABULATI!AI82</f>
        <v/>
      </c>
      <c r="F133" s="120" t="str">
        <f>TABULATI!AJ82</f>
        <v/>
      </c>
    </row>
    <row r="134" spans="2:24" x14ac:dyDescent="0.25">
      <c r="B134" s="34" t="str">
        <f>TABULATI!B83</f>
        <v/>
      </c>
      <c r="C134" s="34" t="str">
        <f>TABULATI!C83</f>
        <v/>
      </c>
      <c r="D134" s="34" t="str">
        <f>TABULATI!D83</f>
        <v/>
      </c>
      <c r="E134" s="120" t="str">
        <f>TABULATI!AI83</f>
        <v/>
      </c>
      <c r="F134" s="120" t="str">
        <f>TABULATI!AJ83</f>
        <v/>
      </c>
    </row>
    <row r="135" spans="2:24" x14ac:dyDescent="0.25">
      <c r="B135" s="34" t="str">
        <f>TABULATI!B84</f>
        <v/>
      </c>
      <c r="C135" s="34" t="str">
        <f>TABULATI!C84</f>
        <v/>
      </c>
      <c r="D135" s="34" t="str">
        <f>TABULATI!D84</f>
        <v/>
      </c>
      <c r="E135" s="120" t="str">
        <f>TABULATI!AI84</f>
        <v/>
      </c>
      <c r="F135" s="120" t="str">
        <f>TABULATI!AJ84</f>
        <v/>
      </c>
    </row>
    <row r="136" spans="2:24" x14ac:dyDescent="0.25">
      <c r="B136" s="34" t="str">
        <f>TABULATI!B85</f>
        <v/>
      </c>
      <c r="C136" s="34" t="str">
        <f>TABULATI!C85</f>
        <v/>
      </c>
      <c r="D136" s="34" t="str">
        <f>TABULATI!D85</f>
        <v/>
      </c>
      <c r="E136" s="120" t="str">
        <f>TABULATI!AI85</f>
        <v/>
      </c>
      <c r="F136" s="120" t="str">
        <f>TABULATI!AJ85</f>
        <v/>
      </c>
    </row>
    <row r="137" spans="2:24" x14ac:dyDescent="0.25">
      <c r="B137" s="34" t="str">
        <f>TABULATI!B86</f>
        <v/>
      </c>
      <c r="C137" s="34" t="str">
        <f>TABULATI!C86</f>
        <v/>
      </c>
      <c r="D137" s="34" t="str">
        <f>TABULATI!D86</f>
        <v/>
      </c>
      <c r="E137" s="120" t="str">
        <f>TABULATI!AI86</f>
        <v/>
      </c>
      <c r="F137" s="120" t="str">
        <f>TABULATI!AJ86</f>
        <v/>
      </c>
    </row>
    <row r="138" spans="2:24" x14ac:dyDescent="0.25">
      <c r="B138" s="34"/>
      <c r="C138" s="34"/>
      <c r="D138" s="34"/>
      <c r="E138" s="120"/>
      <c r="F138" s="120"/>
    </row>
    <row r="139" spans="2:24" x14ac:dyDescent="0.25">
      <c r="E139" s="56"/>
      <c r="F139" s="56"/>
    </row>
    <row r="140" spans="2:24" x14ac:dyDescent="0.25">
      <c r="E140" s="56"/>
      <c r="F140" s="56"/>
    </row>
    <row r="141" spans="2:24" x14ac:dyDescent="0.25">
      <c r="E141" s="56"/>
      <c r="F141" s="56"/>
    </row>
    <row r="142" spans="2:24" x14ac:dyDescent="0.25">
      <c r="E142" s="56"/>
      <c r="F142" s="56"/>
    </row>
    <row r="143" spans="2:24" x14ac:dyDescent="0.25">
      <c r="E143" s="56"/>
      <c r="F143" s="56"/>
    </row>
    <row r="144" spans="2:24" x14ac:dyDescent="0.25">
      <c r="E144" s="56"/>
      <c r="F144" s="56"/>
    </row>
    <row r="145" spans="5:6" x14ac:dyDescent="0.25">
      <c r="E145" s="56"/>
      <c r="F145" s="56"/>
    </row>
    <row r="146" spans="5:6" x14ac:dyDescent="0.25">
      <c r="E146" s="56"/>
      <c r="F146" s="56"/>
    </row>
    <row r="147" spans="5:6" x14ac:dyDescent="0.25">
      <c r="E147" s="56"/>
      <c r="F147" s="56"/>
    </row>
    <row r="148" spans="5:6" x14ac:dyDescent="0.25">
      <c r="E148" s="56"/>
      <c r="F148" s="56"/>
    </row>
    <row r="149" spans="5:6" x14ac:dyDescent="0.25">
      <c r="E149" s="56"/>
      <c r="F149" s="56"/>
    </row>
    <row r="150" spans="5:6" x14ac:dyDescent="0.25">
      <c r="E150" s="56"/>
      <c r="F150" s="56"/>
    </row>
    <row r="151" spans="5:6" x14ac:dyDescent="0.25">
      <c r="E151" s="56"/>
      <c r="F151" s="56"/>
    </row>
    <row r="152" spans="5:6" x14ac:dyDescent="0.25">
      <c r="E152" s="56"/>
      <c r="F152" s="56"/>
    </row>
    <row r="153" spans="5:6" x14ac:dyDescent="0.25">
      <c r="E153" s="56"/>
      <c r="F153" s="56"/>
    </row>
    <row r="154" spans="5:6" x14ac:dyDescent="0.25">
      <c r="E154" s="56"/>
      <c r="F154" s="56"/>
    </row>
  </sheetData>
  <sheetProtection algorithmName="SHA-512" hashValue="vdI37ycCghta+mWILh75ZyXqAN85cZbxQ9QdQCrDSMXn99+3v9LQ2HZFlVzjlllDfSYKrOmWeonIM76vNFwm3Q==" saltValue="VwoOJg79J568hW0Xmrt26A==" spinCount="100000" sheet="1" objects="1" scenarios="1" selectLockedCells="1"/>
  <customSheetViews>
    <customSheetView guid="{C099568E-C60B-4627-9201-96386187A385}" scale="90" showGridLines="0" showRowCol="0">
      <selection activeCell="L45" sqref="L45"/>
      <pageMargins left="0.7" right="0.7" top="0.75" bottom="0.75" header="0.3" footer="0.3"/>
      <pageSetup paperSize="9" orientation="portrait" r:id="rId1"/>
    </customSheetView>
  </customSheetViews>
  <mergeCells count="60">
    <mergeCell ref="J21:K21"/>
    <mergeCell ref="J22:K22"/>
    <mergeCell ref="J83:K83"/>
    <mergeCell ref="J84:K84"/>
    <mergeCell ref="J76:K76"/>
    <mergeCell ref="J77:K77"/>
    <mergeCell ref="J78:K78"/>
    <mergeCell ref="J79:K79"/>
    <mergeCell ref="J80:K80"/>
    <mergeCell ref="J68:K68"/>
    <mergeCell ref="J69:K69"/>
    <mergeCell ref="J70:K70"/>
    <mergeCell ref="J81:K81"/>
    <mergeCell ref="J82:K82"/>
    <mergeCell ref="J71:K71"/>
    <mergeCell ref="J72:K72"/>
    <mergeCell ref="J73:K73"/>
    <mergeCell ref="J74:K74"/>
    <mergeCell ref="J75:K75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B56:B57"/>
    <mergeCell ref="J45:K45"/>
    <mergeCell ref="J48:K48"/>
    <mergeCell ref="J49:K49"/>
    <mergeCell ref="J50:K50"/>
    <mergeCell ref="J51:K51"/>
    <mergeCell ref="J52:K52"/>
    <mergeCell ref="J53:K53"/>
    <mergeCell ref="J54:K54"/>
    <mergeCell ref="J55:K55"/>
    <mergeCell ref="B51:C54"/>
    <mergeCell ref="E51:F54"/>
    <mergeCell ref="J56:K56"/>
    <mergeCell ref="J57:K57"/>
    <mergeCell ref="H21:I21"/>
    <mergeCell ref="H22:I22"/>
    <mergeCell ref="E45:F46"/>
    <mergeCell ref="B45:C46"/>
    <mergeCell ref="E47:E48"/>
    <mergeCell ref="F47:F48"/>
    <mergeCell ref="B47:B48"/>
    <mergeCell ref="C47:C48"/>
    <mergeCell ref="H7:I7"/>
    <mergeCell ref="H8:I8"/>
    <mergeCell ref="F16:G16"/>
    <mergeCell ref="B5:C6"/>
    <mergeCell ref="E5:F6"/>
    <mergeCell ref="B14:C15"/>
    <mergeCell ref="E14:G15"/>
    <mergeCell ref="I14:K15"/>
    <mergeCell ref="J16:K16"/>
  </mergeCells>
  <conditionalFormatting sqref="H22:I22">
    <cfRule type="cellIs" dxfId="9" priority="12" operator="equal">
      <formula>"verificato"</formula>
    </cfRule>
  </conditionalFormatting>
  <conditionalFormatting sqref="E136:F137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{DD9CCBE3-C559-464B-B65D-FA209F6041F2}</x14:id>
        </ext>
      </extLst>
    </cfRule>
  </conditionalFormatting>
  <conditionalFormatting sqref="B136:F137">
    <cfRule type="notContainsBlanks" dxfId="8" priority="14">
      <formula>LEN(TRIM(B136))&gt;0</formula>
    </cfRule>
  </conditionalFormatting>
  <conditionalFormatting sqref="Q48">
    <cfRule type="cellIs" dxfId="7" priority="9" operator="equal">
      <formula>"←"</formula>
    </cfRule>
  </conditionalFormatting>
  <conditionalFormatting sqref="Q49:Q84">
    <cfRule type="cellIs" dxfId="6" priority="8" operator="equal">
      <formula>"←"</formula>
    </cfRule>
  </conditionalFormatting>
  <conditionalFormatting sqref="E58:E13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{DAC18C53-E054-49C2-9960-8F9BE734C807}</x14:id>
        </ext>
      </extLst>
    </cfRule>
  </conditionalFormatting>
  <conditionalFormatting sqref="F58:F13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{A7144F9C-8243-425C-9693-914D14DF6989}</x14:id>
        </ext>
      </extLst>
    </cfRule>
  </conditionalFormatting>
  <conditionalFormatting sqref="B58:G137">
    <cfRule type="notContainsBlanks" dxfId="5" priority="15">
      <formula>LEN(TRIM(B58))&gt;0</formula>
    </cfRule>
  </conditionalFormatting>
  <conditionalFormatting sqref="B49:C50">
    <cfRule type="containsErrors" dxfId="4" priority="4">
      <formula>ISERROR(B49)</formula>
    </cfRule>
  </conditionalFormatting>
  <conditionalFormatting sqref="E49:F50">
    <cfRule type="containsErrors" dxfId="3" priority="3">
      <formula>ISERROR(E49)</formula>
    </cfRule>
  </conditionalFormatting>
  <conditionalFormatting sqref="B58:F148">
    <cfRule type="containsErrors" dxfId="2" priority="2">
      <formula>ISERROR(B58)</formula>
    </cfRule>
  </conditionalFormatting>
  <conditionalFormatting sqref="J22:K22">
    <cfRule type="cellIs" dxfId="1" priority="1" operator="equal">
      <formula>"verificato"</formula>
    </cfRule>
  </conditionalFormatting>
  <dataValidations count="1">
    <dataValidation type="list" allowBlank="1" showInputMessage="1" showErrorMessage="1" sqref="L45">
      <formula1>$L$48:$L$84</formula1>
    </dataValidation>
  </dataValidation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9CCBE3-C559-464B-B65D-FA209F6041F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E136:F137</xm:sqref>
        </x14:conditionalFormatting>
        <x14:conditionalFormatting xmlns:xm="http://schemas.microsoft.com/office/excel/2006/main">
          <x14:cfRule type="dataBar" id="{DAC18C53-E054-49C2-9960-8F9BE734C8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E58:E137</xm:sqref>
        </x14:conditionalFormatting>
        <x14:conditionalFormatting xmlns:xm="http://schemas.microsoft.com/office/excel/2006/main">
          <x14:cfRule type="dataBar" id="{A7144F9C-8243-425C-9693-914D14DF69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F58:F137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3"/>
  <sheetViews>
    <sheetView workbookViewId="0">
      <selection activeCell="E3" sqref="E3"/>
    </sheetView>
  </sheetViews>
  <sheetFormatPr defaultRowHeight="15" x14ac:dyDescent="0.25"/>
  <cols>
    <col min="3" max="5" width="17.7109375" customWidth="1"/>
  </cols>
  <sheetData>
    <row r="2" spans="1:10" ht="18" x14ac:dyDescent="0.25">
      <c r="B2" s="9" t="s">
        <v>27</v>
      </c>
      <c r="C2" s="10" t="s">
        <v>28</v>
      </c>
      <c r="D2" s="10" t="s">
        <v>29</v>
      </c>
      <c r="E2" s="10" t="s">
        <v>30</v>
      </c>
    </row>
    <row r="3" spans="1:10" x14ac:dyDescent="0.25">
      <c r="A3">
        <f>DATI!B39</f>
        <v>1</v>
      </c>
      <c r="B3" s="11">
        <f>DATI!C39*DATI!D39</f>
        <v>0.16000000000000003</v>
      </c>
      <c r="C3" s="11">
        <f>IF(B3=0,"",DATI!J39*MASSE!B3)</f>
        <v>48.000000000000007</v>
      </c>
      <c r="D3" s="11">
        <f>IF(B3=0,"",DATI!J39*MASSE!B3*DATI!E39)</f>
        <v>-643.20000000000016</v>
      </c>
      <c r="E3" s="11">
        <f>IF(B3=0,"",DATI!J39*MASSE!B3*DATI!F39)</f>
        <v>213.60000000000005</v>
      </c>
    </row>
    <row r="4" spans="1:10" x14ac:dyDescent="0.25">
      <c r="A4">
        <f>DATI!B40</f>
        <v>2</v>
      </c>
      <c r="B4" s="11">
        <f>DATI!C40*DATI!D40</f>
        <v>0.26</v>
      </c>
      <c r="C4" s="11">
        <f>IF(B4=0,"",DATI!J40*MASSE!B4)</f>
        <v>78</v>
      </c>
      <c r="D4" s="11">
        <f>IF(B4=0,"",DATI!J40*MASSE!B4*DATI!E40)</f>
        <v>-721.5</v>
      </c>
      <c r="E4" s="11">
        <f>IF(B4=0,"",DATI!J40*MASSE!B4*DATI!F40)</f>
        <v>347.1</v>
      </c>
      <c r="H4" s="229" t="s">
        <v>31</v>
      </c>
      <c r="I4" s="230"/>
      <c r="J4" s="231"/>
    </row>
    <row r="5" spans="1:10" ht="18.75" x14ac:dyDescent="0.25">
      <c r="A5">
        <f>DATI!B41</f>
        <v>3</v>
      </c>
      <c r="B5" s="11">
        <f>DATI!C41*DATI!D41</f>
        <v>0.26</v>
      </c>
      <c r="C5" s="11">
        <f>IF(B5=0,"",DATI!J41*MASSE!B5)</f>
        <v>78</v>
      </c>
      <c r="D5" s="11">
        <f>IF(B5=0,"",DATI!J41*MASSE!B5*DATI!E41)</f>
        <v>-448.5</v>
      </c>
      <c r="E5" s="11">
        <f>IF(B5=0,"",DATI!J41*MASSE!B5*DATI!F41)</f>
        <v>347.1</v>
      </c>
      <c r="H5" s="15" t="s">
        <v>33</v>
      </c>
      <c r="I5" s="13">
        <f>D83/C83</f>
        <v>0</v>
      </c>
      <c r="J5" s="14" t="s">
        <v>7</v>
      </c>
    </row>
    <row r="6" spans="1:10" ht="18.75" x14ac:dyDescent="0.25">
      <c r="A6">
        <f>DATI!B42</f>
        <v>4</v>
      </c>
      <c r="B6" s="11">
        <f>DATI!C42*DATI!D42</f>
        <v>0.34499999999999997</v>
      </c>
      <c r="C6" s="11">
        <f>IF(B6=0,"",DATI!J42*MASSE!B6)</f>
        <v>103.49999999999999</v>
      </c>
      <c r="D6" s="11">
        <f>IF(B6=0,"",DATI!J42*MASSE!B6*DATI!E42)</f>
        <v>-150.07499999999999</v>
      </c>
      <c r="E6" s="11">
        <f>IF(B6=0,"",DATI!J42*MASSE!B6*DATI!F42)</f>
        <v>460.57499999999993</v>
      </c>
      <c r="H6" s="15" t="s">
        <v>34</v>
      </c>
      <c r="I6" s="13">
        <f>E83/C83</f>
        <v>-0.50214255409418751</v>
      </c>
      <c r="J6" s="14" t="s">
        <v>7</v>
      </c>
    </row>
    <row r="7" spans="1:10" x14ac:dyDescent="0.25">
      <c r="A7">
        <f>DATI!B43</f>
        <v>5</v>
      </c>
      <c r="B7" s="11">
        <f>DATI!C43*DATI!D43</f>
        <v>0.34499999999999997</v>
      </c>
      <c r="C7" s="11">
        <f>IF(B7=0,"",DATI!J43*MASSE!B7)</f>
        <v>103.49999999999999</v>
      </c>
      <c r="D7" s="11">
        <f>IF(B7=0,"",DATI!J43*MASSE!B7*DATI!E43)</f>
        <v>150.07499999999999</v>
      </c>
      <c r="E7" s="11">
        <f>IF(B7=0,"",DATI!J43*MASSE!B7*DATI!F43)</f>
        <v>460.57499999999993</v>
      </c>
    </row>
    <row r="8" spans="1:10" x14ac:dyDescent="0.25">
      <c r="A8">
        <f>DATI!B44</f>
        <v>6</v>
      </c>
      <c r="B8" s="11">
        <f>DATI!C44*DATI!D44</f>
        <v>0.26</v>
      </c>
      <c r="C8" s="11">
        <f>IF(B8=0,"",DATI!J44*MASSE!B8)</f>
        <v>78</v>
      </c>
      <c r="D8" s="11">
        <f>IF(B8=0,"",DATI!J44*MASSE!B8*DATI!E44)</f>
        <v>448.5</v>
      </c>
      <c r="E8" s="11">
        <f>IF(B8=0,"",DATI!J44*MASSE!B8*DATI!F44)</f>
        <v>347.1</v>
      </c>
    </row>
    <row r="9" spans="1:10" x14ac:dyDescent="0.25">
      <c r="A9">
        <f>DATI!B45</f>
        <v>7</v>
      </c>
      <c r="B9" s="11">
        <f>DATI!C45*DATI!D45</f>
        <v>0.26</v>
      </c>
      <c r="C9" s="11">
        <f>IF(B9=0,"",DATI!J45*MASSE!B9)</f>
        <v>78</v>
      </c>
      <c r="D9" s="11">
        <f>IF(B9=0,"",DATI!J45*MASSE!B9*DATI!E45)</f>
        <v>721.5</v>
      </c>
      <c r="E9" s="11">
        <f>IF(B9=0,"",DATI!J45*MASSE!B9*DATI!F45)</f>
        <v>347.1</v>
      </c>
    </row>
    <row r="10" spans="1:10" x14ac:dyDescent="0.25">
      <c r="A10">
        <f>DATI!B46</f>
        <v>8</v>
      </c>
      <c r="B10" s="11">
        <f>DATI!C46*DATI!D46</f>
        <v>0.16000000000000003</v>
      </c>
      <c r="C10" s="11">
        <f>IF(B10=0,"",DATI!J46*MASSE!B10)</f>
        <v>48.000000000000007</v>
      </c>
      <c r="D10" s="11">
        <f>IF(B10=0,"",DATI!J46*MASSE!B10*DATI!E46)</f>
        <v>643.20000000000016</v>
      </c>
      <c r="E10" s="11">
        <f>IF(B10=0,"",DATI!J46*MASSE!B10*DATI!F46)</f>
        <v>213.60000000000005</v>
      </c>
    </row>
    <row r="11" spans="1:10" x14ac:dyDescent="0.25">
      <c r="A11">
        <f>DATI!B47</f>
        <v>9</v>
      </c>
      <c r="B11" s="11">
        <f>DATI!C47*DATI!D47</f>
        <v>0.26</v>
      </c>
      <c r="C11" s="11">
        <f>IF(B11=0,"",DATI!J47*MASSE!B11)</f>
        <v>78</v>
      </c>
      <c r="D11" s="11">
        <f>IF(B11=0,"",DATI!J47*MASSE!B11*DATI!E47)</f>
        <v>-1045.2</v>
      </c>
      <c r="E11" s="11">
        <f>IF(B11=0,"",DATI!J47*MASSE!B11*DATI!F47)</f>
        <v>-347.1</v>
      </c>
    </row>
    <row r="12" spans="1:10" x14ac:dyDescent="0.25">
      <c r="A12">
        <f>DATI!B48</f>
        <v>10</v>
      </c>
      <c r="B12" s="11">
        <f>DATI!C48*DATI!D48</f>
        <v>0.26</v>
      </c>
      <c r="C12" s="11">
        <f>IF(B12=0,"",DATI!J48*MASSE!B12)</f>
        <v>78</v>
      </c>
      <c r="D12" s="11">
        <f>IF(B12=0,"",DATI!J48*MASSE!B12*DATI!E48)</f>
        <v>-721.5</v>
      </c>
      <c r="E12" s="11">
        <f>IF(B12=0,"",DATI!J48*MASSE!B12*DATI!F48)</f>
        <v>-347.1</v>
      </c>
    </row>
    <row r="13" spans="1:10" x14ac:dyDescent="0.25">
      <c r="A13">
        <f>DATI!B49</f>
        <v>11</v>
      </c>
      <c r="B13" s="11">
        <f>DATI!C49*DATI!D49</f>
        <v>0.26</v>
      </c>
      <c r="C13" s="11">
        <f>IF(B13=0,"",DATI!J49*MASSE!B13)</f>
        <v>78</v>
      </c>
      <c r="D13" s="11">
        <f>IF(B13=0,"",DATI!J49*MASSE!B13*DATI!E49)</f>
        <v>-448.5</v>
      </c>
      <c r="E13" s="11">
        <f>IF(B13=0,"",DATI!J49*MASSE!B13*DATI!F49)</f>
        <v>-347.1</v>
      </c>
    </row>
    <row r="14" spans="1:10" x14ac:dyDescent="0.25">
      <c r="A14">
        <f>DATI!B50</f>
        <v>12</v>
      </c>
      <c r="B14" s="11">
        <f>DATI!C50*DATI!D50</f>
        <v>0.26</v>
      </c>
      <c r="C14" s="11">
        <f>IF(B14=0,"",DATI!J50*MASSE!B14)</f>
        <v>13</v>
      </c>
      <c r="D14" s="11">
        <f>IF(B14=0,"",DATI!J50*MASSE!B14*DATI!E50)</f>
        <v>-18.849999999999998</v>
      </c>
      <c r="E14" s="11">
        <f>IF(B14=0,"",DATI!J50*MASSE!B14*DATI!F50)</f>
        <v>-57.85</v>
      </c>
    </row>
    <row r="15" spans="1:10" x14ac:dyDescent="0.25">
      <c r="A15">
        <f>DATI!B51</f>
        <v>13</v>
      </c>
      <c r="B15" s="11">
        <f>DATI!C51*DATI!D51</f>
        <v>0.26</v>
      </c>
      <c r="C15" s="11">
        <f>IF(B15=0,"",DATI!J51*MASSE!B15)</f>
        <v>13</v>
      </c>
      <c r="D15" s="11">
        <f>IF(B15=0,"",DATI!J51*MASSE!B15*DATI!E51)</f>
        <v>18.849999999999998</v>
      </c>
      <c r="E15" s="11">
        <f>IF(B15=0,"",DATI!J51*MASSE!B15*DATI!F51)</f>
        <v>-57.85</v>
      </c>
    </row>
    <row r="16" spans="1:10" x14ac:dyDescent="0.25">
      <c r="A16">
        <f>DATI!B52</f>
        <v>14</v>
      </c>
      <c r="B16" s="11">
        <f>DATI!C52*DATI!D52</f>
        <v>0.26</v>
      </c>
      <c r="C16" s="11">
        <f>IF(B16=0,"",DATI!J52*MASSE!B16)</f>
        <v>78</v>
      </c>
      <c r="D16" s="11">
        <f>IF(B16=0,"",DATI!J52*MASSE!B16*DATI!E52)</f>
        <v>448.5</v>
      </c>
      <c r="E16" s="11">
        <f>IF(B16=0,"",DATI!J52*MASSE!B16*DATI!F52)</f>
        <v>-347.1</v>
      </c>
    </row>
    <row r="17" spans="1:5" x14ac:dyDescent="0.25">
      <c r="A17">
        <f>DATI!B53</f>
        <v>15</v>
      </c>
      <c r="B17" s="11">
        <f>DATI!C53*DATI!D53</f>
        <v>0.26</v>
      </c>
      <c r="C17" s="11">
        <f>IF(B17=0,"",DATI!J53*MASSE!B17)</f>
        <v>78</v>
      </c>
      <c r="D17" s="11">
        <f>IF(B17=0,"",DATI!J53*MASSE!B17*DATI!E53)</f>
        <v>721.5</v>
      </c>
      <c r="E17" s="11">
        <f>IF(B17=0,"",DATI!J53*MASSE!B17*DATI!F53)</f>
        <v>-347.1</v>
      </c>
    </row>
    <row r="18" spans="1:5" x14ac:dyDescent="0.25">
      <c r="A18">
        <f>DATI!B54</f>
        <v>16</v>
      </c>
      <c r="B18" s="11">
        <f>DATI!C54*DATI!D54</f>
        <v>0.26</v>
      </c>
      <c r="C18" s="11">
        <f>IF(B18=0,"",DATI!J54*MASSE!B18)</f>
        <v>78</v>
      </c>
      <c r="D18" s="11">
        <f>IF(B18=0,"",DATI!J54*MASSE!B18*DATI!E54)</f>
        <v>1045.2</v>
      </c>
      <c r="E18" s="11">
        <f>IF(B18=0,"",DATI!J54*MASSE!B18*DATI!F54)</f>
        <v>-347.1</v>
      </c>
    </row>
    <row r="19" spans="1:5" x14ac:dyDescent="0.25">
      <c r="A19">
        <f>DATI!B55</f>
        <v>17</v>
      </c>
      <c r="B19" s="11">
        <f>DATI!C55*DATI!D55</f>
        <v>0.4</v>
      </c>
      <c r="C19" s="11">
        <f>IF(B19=0,"",DATI!J55*MASSE!B19)</f>
        <v>240</v>
      </c>
      <c r="D19" s="11">
        <f>IF(B19=0,"",DATI!J55*MASSE!B19*DATI!E55)</f>
        <v>0</v>
      </c>
      <c r="E19" s="11">
        <f>IF(B19=0,"",DATI!J55*MASSE!B19*DATI!F55)</f>
        <v>-1020</v>
      </c>
    </row>
    <row r="20" spans="1:5" x14ac:dyDescent="0.25">
      <c r="A20">
        <f>DATI!B56</f>
        <v>18</v>
      </c>
      <c r="B20" s="11">
        <f>DATI!C56*DATI!D56</f>
        <v>0.15</v>
      </c>
      <c r="C20" s="11">
        <f>IF(B20=0,"",DATI!J56*MASSE!B20)</f>
        <v>45</v>
      </c>
      <c r="D20" s="11">
        <f>IF(B20=0,"",DATI!J56*MASSE!B20*DATI!E56)</f>
        <v>-609.75</v>
      </c>
      <c r="E20" s="11">
        <f>IF(B20=0,"",DATI!J56*MASSE!B20*DATI!F56)</f>
        <v>0</v>
      </c>
    </row>
    <row r="21" spans="1:5" x14ac:dyDescent="0.25">
      <c r="A21">
        <f>DATI!B57</f>
        <v>19</v>
      </c>
      <c r="B21" s="11">
        <f>DATI!C57*DATI!D57</f>
        <v>0.26</v>
      </c>
      <c r="C21" s="11">
        <f>IF(B21=0,"",DATI!J57*MASSE!B21)</f>
        <v>117</v>
      </c>
      <c r="D21" s="11">
        <f>IF(B21=0,"",DATI!J57*MASSE!B21*DATI!E57)</f>
        <v>-1082.25</v>
      </c>
      <c r="E21" s="11">
        <f>IF(B21=0,"",DATI!J57*MASSE!B21*DATI!F57)</f>
        <v>0</v>
      </c>
    </row>
    <row r="22" spans="1:5" x14ac:dyDescent="0.25">
      <c r="A22">
        <f>DATI!B58</f>
        <v>20</v>
      </c>
      <c r="B22" s="11">
        <f>DATI!C58*DATI!D58</f>
        <v>0.26</v>
      </c>
      <c r="C22" s="11">
        <f>IF(B22=0,"",DATI!J58*MASSE!B22)</f>
        <v>117</v>
      </c>
      <c r="D22" s="11">
        <f>IF(B22=0,"",DATI!J58*MASSE!B22*DATI!E58)</f>
        <v>-672.75</v>
      </c>
      <c r="E22" s="11">
        <f>IF(B22=0,"",DATI!J58*MASSE!B22*DATI!F58)</f>
        <v>0</v>
      </c>
    </row>
    <row r="23" spans="1:5" x14ac:dyDescent="0.25">
      <c r="A23">
        <f>DATI!B59</f>
        <v>21</v>
      </c>
      <c r="B23" s="11">
        <f>DATI!C59*DATI!D59</f>
        <v>0.26</v>
      </c>
      <c r="C23" s="11">
        <f>IF(B23=0,"",DATI!J59*MASSE!B23)</f>
        <v>117</v>
      </c>
      <c r="D23" s="11">
        <f>IF(B23=0,"",DATI!J59*MASSE!B23*DATI!E59)</f>
        <v>-169.65</v>
      </c>
      <c r="E23" s="11">
        <f>IF(B23=0,"",DATI!J59*MASSE!B23*DATI!F59)</f>
        <v>0</v>
      </c>
    </row>
    <row r="24" spans="1:5" x14ac:dyDescent="0.25">
      <c r="A24">
        <f>DATI!B60</f>
        <v>22</v>
      </c>
      <c r="B24" s="11">
        <f>DATI!C60*DATI!D60</f>
        <v>0.26</v>
      </c>
      <c r="C24" s="11">
        <f>IF(B24=0,"",DATI!J60*MASSE!B24)</f>
        <v>117</v>
      </c>
      <c r="D24" s="11">
        <f>IF(B24=0,"",DATI!J60*MASSE!B24*DATI!E60)</f>
        <v>169.65</v>
      </c>
      <c r="E24" s="11">
        <f>IF(B24=0,"",DATI!J60*MASSE!B24*DATI!F60)</f>
        <v>0</v>
      </c>
    </row>
    <row r="25" spans="1:5" x14ac:dyDescent="0.25">
      <c r="A25">
        <f>DATI!B61</f>
        <v>23</v>
      </c>
      <c r="B25" s="11">
        <f>DATI!C61*DATI!D61</f>
        <v>0.26</v>
      </c>
      <c r="C25" s="11">
        <f>IF(B25=0,"",DATI!J61*MASSE!B25)</f>
        <v>117</v>
      </c>
      <c r="D25" s="11">
        <f>IF(B25=0,"",DATI!J61*MASSE!B25*DATI!E61)</f>
        <v>672.75</v>
      </c>
      <c r="E25" s="11">
        <f>IF(B25=0,"",DATI!J61*MASSE!B25*DATI!F61)</f>
        <v>0</v>
      </c>
    </row>
    <row r="26" spans="1:5" x14ac:dyDescent="0.25">
      <c r="A26">
        <f>DATI!B62</f>
        <v>24</v>
      </c>
      <c r="B26" s="11">
        <f>DATI!C62*DATI!D62</f>
        <v>0.26</v>
      </c>
      <c r="C26" s="11">
        <f>IF(B26=0,"",DATI!J62*MASSE!B26)</f>
        <v>117</v>
      </c>
      <c r="D26" s="11">
        <f>IF(B26=0,"",DATI!J62*MASSE!B26*DATI!E62)</f>
        <v>1082.25</v>
      </c>
      <c r="E26" s="11">
        <f>IF(B26=0,"",DATI!J62*MASSE!B26*DATI!F62)</f>
        <v>0</v>
      </c>
    </row>
    <row r="27" spans="1:5" x14ac:dyDescent="0.25">
      <c r="A27">
        <f>DATI!B63</f>
        <v>25</v>
      </c>
      <c r="B27" s="11">
        <f>DATI!C63*DATI!D63</f>
        <v>0.15</v>
      </c>
      <c r="C27" s="11">
        <f>IF(B27=0,"",DATI!J63*MASSE!B27)</f>
        <v>45</v>
      </c>
      <c r="D27" s="11">
        <f>IF(B27=0,"",DATI!J63*MASSE!B27*DATI!E63)</f>
        <v>609.75</v>
      </c>
      <c r="E27" s="11">
        <f>IF(B27=0,"",DATI!J63*MASSE!B27*DATI!F63)</f>
        <v>0</v>
      </c>
    </row>
    <row r="28" spans="1:5" x14ac:dyDescent="0.25">
      <c r="A28">
        <f>DATI!B64</f>
        <v>26</v>
      </c>
      <c r="B28" s="11">
        <f>DATI!C64*DATI!D64</f>
        <v>0.36000000000000004</v>
      </c>
      <c r="C28" s="11">
        <f>IF(B28=0,"",DATI!J64*MASSE!B28)</f>
        <v>108.00000000000001</v>
      </c>
      <c r="D28" s="11">
        <f>IF(B28=0,"",DATI!J64*MASSE!B28*DATI!E64)</f>
        <v>-97.200000000000017</v>
      </c>
      <c r="E28" s="11">
        <f>IF(B28=0,"",DATI!J64*MASSE!B28*DATI!F64)</f>
        <v>-351.00000000000006</v>
      </c>
    </row>
    <row r="29" spans="1:5" x14ac:dyDescent="0.25">
      <c r="A29">
        <f>DATI!B65</f>
        <v>27</v>
      </c>
      <c r="B29" s="11">
        <f>DATI!C65*DATI!D65</f>
        <v>0.36000000000000004</v>
      </c>
      <c r="C29" s="11">
        <f>IF(B29=0,"",DATI!J65*MASSE!B29)</f>
        <v>108.00000000000001</v>
      </c>
      <c r="D29" s="11">
        <f>IF(B29=0,"",DATI!J65*MASSE!B29*DATI!E65)</f>
        <v>97.200000000000017</v>
      </c>
      <c r="E29" s="11">
        <f>IF(B29=0,"",DATI!J65*MASSE!B29*DATI!F65)</f>
        <v>-351.00000000000006</v>
      </c>
    </row>
    <row r="30" spans="1:5" x14ac:dyDescent="0.25">
      <c r="A30" t="str">
        <f>DATI!B66</f>
        <v/>
      </c>
      <c r="B30" s="11">
        <f>DATI!C66*DATI!D66</f>
        <v>0</v>
      </c>
      <c r="C30" s="11" t="str">
        <f>IF(B30=0,"",DATI!J66*MASSE!B30)</f>
        <v/>
      </c>
      <c r="D30" s="11" t="str">
        <f>IF(B30=0,"",DATI!J66*MASSE!B30*DATI!E66)</f>
        <v/>
      </c>
      <c r="E30" s="11" t="str">
        <f>IF(B30=0,"",DATI!J66*MASSE!B30*DATI!F66)</f>
        <v/>
      </c>
    </row>
    <row r="31" spans="1:5" x14ac:dyDescent="0.25">
      <c r="A31" t="str">
        <f>DATI!B67</f>
        <v/>
      </c>
      <c r="B31" s="11">
        <f>DATI!C67*DATI!D67</f>
        <v>0</v>
      </c>
      <c r="C31" s="11" t="str">
        <f>IF(B31=0,"",DATI!J67*MASSE!B31)</f>
        <v/>
      </c>
      <c r="D31" s="11" t="str">
        <f>IF(B31=0,"",DATI!J67*MASSE!B31*DATI!E67)</f>
        <v/>
      </c>
      <c r="E31" s="11" t="str">
        <f>IF(B31=0,"",DATI!J67*MASSE!B31*DATI!F67)</f>
        <v/>
      </c>
    </row>
    <row r="32" spans="1:5" x14ac:dyDescent="0.25">
      <c r="A32" t="str">
        <f>DATI!B68</f>
        <v/>
      </c>
      <c r="B32" s="11">
        <f>DATI!C68*DATI!D68</f>
        <v>0</v>
      </c>
      <c r="C32" s="11" t="str">
        <f>IF(B32=0,"",DATI!J68*MASSE!B32)</f>
        <v/>
      </c>
      <c r="D32" s="11" t="str">
        <f>IF(B32=0,"",DATI!J68*MASSE!B32*DATI!E68)</f>
        <v/>
      </c>
      <c r="E32" s="11" t="str">
        <f>IF(B32=0,"",DATI!J68*MASSE!B32*DATI!F68)</f>
        <v/>
      </c>
    </row>
    <row r="33" spans="1:5" x14ac:dyDescent="0.25">
      <c r="A33" t="str">
        <f>DATI!B69</f>
        <v/>
      </c>
      <c r="B33" s="11">
        <f>DATI!C69*DATI!D69</f>
        <v>0</v>
      </c>
      <c r="C33" s="11" t="str">
        <f>IF(B33=0,"",DATI!J69*MASSE!B33)</f>
        <v/>
      </c>
      <c r="D33" s="11" t="str">
        <f>IF(B33=0,"",DATI!J69*MASSE!B33*DATI!E69)</f>
        <v/>
      </c>
      <c r="E33" s="11" t="str">
        <f>IF(B33=0,"",DATI!J69*MASSE!B33*DATI!F69)</f>
        <v/>
      </c>
    </row>
    <row r="34" spans="1:5" x14ac:dyDescent="0.25">
      <c r="A34" t="str">
        <f>DATI!B70</f>
        <v/>
      </c>
      <c r="B34" s="11">
        <f>DATI!C70*DATI!D70</f>
        <v>0</v>
      </c>
      <c r="C34" s="11" t="str">
        <f>IF(B34=0,"",DATI!J70*MASSE!B34)</f>
        <v/>
      </c>
      <c r="D34" s="11" t="str">
        <f>IF(B34=0,"",DATI!J70*MASSE!B34*DATI!E70)</f>
        <v/>
      </c>
      <c r="E34" s="11" t="str">
        <f>IF(B34=0,"",DATI!J70*MASSE!B34*DATI!F70)</f>
        <v/>
      </c>
    </row>
    <row r="35" spans="1:5" x14ac:dyDescent="0.25">
      <c r="A35" t="str">
        <f>DATI!B71</f>
        <v/>
      </c>
      <c r="B35" s="11">
        <f>DATI!C71*DATI!D71</f>
        <v>0</v>
      </c>
      <c r="C35" s="11" t="str">
        <f>IF(B35=0,"",DATI!J71*MASSE!B35)</f>
        <v/>
      </c>
      <c r="D35" s="11" t="str">
        <f>IF(B35=0,"",DATI!J71*MASSE!B35*DATI!E71)</f>
        <v/>
      </c>
      <c r="E35" s="11" t="str">
        <f>IF(B35=0,"",DATI!J71*MASSE!B35*DATI!F71)</f>
        <v/>
      </c>
    </row>
    <row r="36" spans="1:5" x14ac:dyDescent="0.25">
      <c r="A36" t="str">
        <f>DATI!B72</f>
        <v/>
      </c>
      <c r="B36" s="11">
        <f>DATI!C72*DATI!D72</f>
        <v>0</v>
      </c>
      <c r="C36" s="11" t="str">
        <f>IF(B36=0,"",DATI!J72*MASSE!B36)</f>
        <v/>
      </c>
      <c r="D36" s="11" t="str">
        <f>IF(B36=0,"",DATI!J72*MASSE!B36*DATI!E72)</f>
        <v/>
      </c>
      <c r="E36" s="11" t="str">
        <f>IF(B36=0,"",DATI!J72*MASSE!B36*DATI!F72)</f>
        <v/>
      </c>
    </row>
    <row r="37" spans="1:5" x14ac:dyDescent="0.25">
      <c r="A37" t="str">
        <f>DATI!B73</f>
        <v/>
      </c>
      <c r="B37" s="11">
        <f>DATI!C73*DATI!D73</f>
        <v>0</v>
      </c>
      <c r="C37" s="11" t="str">
        <f>IF(B37=0,"",DATI!J73*MASSE!B37)</f>
        <v/>
      </c>
      <c r="D37" s="11" t="str">
        <f>IF(B37=0,"",DATI!J73*MASSE!B37*DATI!E73)</f>
        <v/>
      </c>
      <c r="E37" s="11" t="str">
        <f>IF(B37=0,"",DATI!J73*MASSE!B37*DATI!F73)</f>
        <v/>
      </c>
    </row>
    <row r="38" spans="1:5" x14ac:dyDescent="0.25">
      <c r="A38" t="str">
        <f>DATI!B74</f>
        <v/>
      </c>
      <c r="B38" s="11">
        <f>DATI!C74*DATI!D74</f>
        <v>0</v>
      </c>
      <c r="C38" s="11" t="str">
        <f>IF(B38=0,"",DATI!J74*MASSE!B38)</f>
        <v/>
      </c>
      <c r="D38" s="11" t="str">
        <f>IF(B38=0,"",DATI!J74*MASSE!B38*DATI!E74)</f>
        <v/>
      </c>
      <c r="E38" s="11" t="str">
        <f>IF(B38=0,"",DATI!J74*MASSE!B38*DATI!F74)</f>
        <v/>
      </c>
    </row>
    <row r="39" spans="1:5" x14ac:dyDescent="0.25">
      <c r="A39" t="str">
        <f>DATI!B75</f>
        <v/>
      </c>
      <c r="B39" s="11">
        <f>DATI!C75*DATI!D75</f>
        <v>0</v>
      </c>
      <c r="C39" s="11" t="str">
        <f>IF(B39=0,"",DATI!J75*MASSE!B39)</f>
        <v/>
      </c>
      <c r="D39" s="11" t="str">
        <f>IF(B39=0,"",DATI!J75*MASSE!B39*DATI!E75)</f>
        <v/>
      </c>
      <c r="E39" s="11" t="str">
        <f>IF(B39=0,"",DATI!J75*MASSE!B39*DATI!F75)</f>
        <v/>
      </c>
    </row>
    <row r="40" spans="1:5" x14ac:dyDescent="0.25">
      <c r="A40" t="str">
        <f>DATI!B76</f>
        <v/>
      </c>
      <c r="B40" s="11">
        <f>DATI!C76*DATI!D76</f>
        <v>0</v>
      </c>
      <c r="C40" s="11" t="str">
        <f>IF(B40=0,"",DATI!J76*MASSE!B40)</f>
        <v/>
      </c>
      <c r="D40" s="11" t="str">
        <f>IF(B40=0,"",DATI!J76*MASSE!B40*DATI!E76)</f>
        <v/>
      </c>
      <c r="E40" s="11" t="str">
        <f>IF(B40=0,"",DATI!J76*MASSE!B40*DATI!F76)</f>
        <v/>
      </c>
    </row>
    <row r="41" spans="1:5" x14ac:dyDescent="0.25">
      <c r="A41" t="str">
        <f>DATI!B77</f>
        <v/>
      </c>
      <c r="B41" s="11">
        <f>DATI!C77*DATI!D77</f>
        <v>0</v>
      </c>
      <c r="C41" s="11" t="str">
        <f>IF(B41=0,"",DATI!J77*MASSE!B41)</f>
        <v/>
      </c>
      <c r="D41" s="11" t="str">
        <f>IF(B41=0,"",DATI!J77*MASSE!B41*DATI!E77)</f>
        <v/>
      </c>
      <c r="E41" s="11" t="str">
        <f>IF(B41=0,"",DATI!J77*MASSE!B41*DATI!F77)</f>
        <v/>
      </c>
    </row>
    <row r="42" spans="1:5" x14ac:dyDescent="0.25">
      <c r="A42" t="str">
        <f>DATI!B78</f>
        <v/>
      </c>
      <c r="B42" s="11">
        <f>DATI!C78*DATI!D78</f>
        <v>0</v>
      </c>
      <c r="C42" s="11" t="str">
        <f>IF(B42=0,"",DATI!J78*MASSE!B42)</f>
        <v/>
      </c>
      <c r="D42" s="11" t="str">
        <f>IF(B42=0,"",DATI!J78*MASSE!B42*DATI!E78)</f>
        <v/>
      </c>
      <c r="E42" s="11" t="str">
        <f>IF(B42=0,"",DATI!J78*MASSE!B42*DATI!F78)</f>
        <v/>
      </c>
    </row>
    <row r="43" spans="1:5" x14ac:dyDescent="0.25">
      <c r="A43" t="str">
        <f>DATI!B79</f>
        <v/>
      </c>
      <c r="B43" s="11">
        <f>DATI!C79*DATI!D79</f>
        <v>0</v>
      </c>
      <c r="C43" s="11" t="str">
        <f>IF(B43=0,"",DATI!J79*MASSE!B43)</f>
        <v/>
      </c>
      <c r="D43" s="11" t="str">
        <f>IF(B43=0,"",DATI!J79*MASSE!B43*DATI!E79)</f>
        <v/>
      </c>
      <c r="E43" s="11" t="str">
        <f>IF(B43=0,"",DATI!J79*MASSE!B43*DATI!F79)</f>
        <v/>
      </c>
    </row>
    <row r="44" spans="1:5" x14ac:dyDescent="0.25">
      <c r="A44" t="str">
        <f>DATI!B80</f>
        <v/>
      </c>
      <c r="B44" s="11">
        <f>DATI!C80*DATI!D80</f>
        <v>0</v>
      </c>
      <c r="C44" s="11" t="str">
        <f>IF(B44=0,"",DATI!J80*MASSE!B44)</f>
        <v/>
      </c>
      <c r="D44" s="11" t="str">
        <f>IF(B44=0,"",DATI!J80*MASSE!B44*DATI!E80)</f>
        <v/>
      </c>
      <c r="E44" s="11" t="str">
        <f>IF(B44=0,"",DATI!J80*MASSE!B44*DATI!F80)</f>
        <v/>
      </c>
    </row>
    <row r="45" spans="1:5" x14ac:dyDescent="0.25">
      <c r="A45" t="str">
        <f>DATI!B81</f>
        <v/>
      </c>
      <c r="B45" s="11">
        <f>DATI!C81*DATI!D81</f>
        <v>0</v>
      </c>
      <c r="C45" s="11" t="str">
        <f>IF(B45=0,"",DATI!J81*MASSE!B45)</f>
        <v/>
      </c>
      <c r="D45" s="11" t="str">
        <f>IF(B45=0,"",DATI!J81*MASSE!B45*DATI!E81)</f>
        <v/>
      </c>
      <c r="E45" s="11" t="str">
        <f>IF(B45=0,"",DATI!J81*MASSE!B45*DATI!F81)</f>
        <v/>
      </c>
    </row>
    <row r="46" spans="1:5" x14ac:dyDescent="0.25">
      <c r="A46" t="str">
        <f>DATI!B82</f>
        <v/>
      </c>
      <c r="B46" s="11">
        <f>DATI!C82*DATI!D82</f>
        <v>0</v>
      </c>
      <c r="C46" s="11" t="str">
        <f>IF(B46=0,"",DATI!J82*MASSE!B46)</f>
        <v/>
      </c>
      <c r="D46" s="11" t="str">
        <f>IF(B46=0,"",DATI!J82*MASSE!B46*DATI!E82)</f>
        <v/>
      </c>
      <c r="E46" s="11" t="str">
        <f>IF(B46=0,"",DATI!J82*MASSE!B46*DATI!F82)</f>
        <v/>
      </c>
    </row>
    <row r="47" spans="1:5" x14ac:dyDescent="0.25">
      <c r="A47" t="str">
        <f>DATI!B83</f>
        <v/>
      </c>
      <c r="B47" s="11">
        <f>DATI!C83*DATI!D83</f>
        <v>0</v>
      </c>
      <c r="C47" s="11" t="str">
        <f>IF(B47=0,"",DATI!J83*MASSE!B47)</f>
        <v/>
      </c>
      <c r="D47" s="11" t="str">
        <f>IF(B47=0,"",DATI!J83*MASSE!B47*DATI!E83)</f>
        <v/>
      </c>
      <c r="E47" s="11" t="str">
        <f>IF(B47=0,"",DATI!J83*MASSE!B47*DATI!F83)</f>
        <v/>
      </c>
    </row>
    <row r="48" spans="1:5" x14ac:dyDescent="0.25">
      <c r="A48" t="str">
        <f>DATI!B84</f>
        <v/>
      </c>
      <c r="B48" s="11">
        <f>DATI!C84*DATI!D84</f>
        <v>0</v>
      </c>
      <c r="C48" s="11" t="str">
        <f>IF(B48=0,"",DATI!J84*MASSE!B48)</f>
        <v/>
      </c>
      <c r="D48" s="11" t="str">
        <f>IF(B48=0,"",DATI!J84*MASSE!B48*DATI!E84)</f>
        <v/>
      </c>
      <c r="E48" s="11" t="str">
        <f>IF(B48=0,"",DATI!J84*MASSE!B48*DATI!F84)</f>
        <v/>
      </c>
    </row>
    <row r="49" spans="1:5" x14ac:dyDescent="0.25">
      <c r="A49" t="str">
        <f>DATI!B85</f>
        <v/>
      </c>
      <c r="B49" s="11">
        <f>DATI!C85*DATI!D85</f>
        <v>0</v>
      </c>
      <c r="C49" s="11" t="str">
        <f>IF(B49=0,"",DATI!J85*MASSE!B49)</f>
        <v/>
      </c>
      <c r="D49" s="11" t="str">
        <f>IF(B49=0,"",DATI!J85*MASSE!B49*DATI!E85)</f>
        <v/>
      </c>
      <c r="E49" s="11" t="str">
        <f>IF(B49=0,"",DATI!J85*MASSE!B49*DATI!F85)</f>
        <v/>
      </c>
    </row>
    <row r="50" spans="1:5" x14ac:dyDescent="0.25">
      <c r="A50" t="str">
        <f>DATI!B86</f>
        <v/>
      </c>
      <c r="B50" s="11">
        <f>DATI!C86*DATI!D86</f>
        <v>0</v>
      </c>
      <c r="C50" s="11" t="str">
        <f>IF(B50=0,"",DATI!J86*MASSE!B50)</f>
        <v/>
      </c>
      <c r="D50" s="11" t="str">
        <f>IF(B50=0,"",DATI!J86*MASSE!B50*DATI!E86)</f>
        <v/>
      </c>
      <c r="E50" s="11" t="str">
        <f>IF(B50=0,"",DATI!J86*MASSE!B50*DATI!F86)</f>
        <v/>
      </c>
    </row>
    <row r="51" spans="1:5" x14ac:dyDescent="0.25">
      <c r="A51" t="str">
        <f>DATI!B87</f>
        <v/>
      </c>
      <c r="B51" s="11">
        <f>DATI!C87*DATI!D87</f>
        <v>0</v>
      </c>
      <c r="C51" s="11" t="str">
        <f>IF(B51=0,"",DATI!J87*MASSE!B51)</f>
        <v/>
      </c>
      <c r="D51" s="11" t="str">
        <f>IF(B51=0,"",DATI!J87*MASSE!B51*DATI!E87)</f>
        <v/>
      </c>
      <c r="E51" s="11" t="str">
        <f>IF(B51=0,"",DATI!J87*MASSE!B51*DATI!F87)</f>
        <v/>
      </c>
    </row>
    <row r="52" spans="1:5" x14ac:dyDescent="0.25">
      <c r="A52" t="str">
        <f>DATI!B88</f>
        <v/>
      </c>
      <c r="B52" s="11">
        <f>DATI!C88*DATI!D88</f>
        <v>0</v>
      </c>
      <c r="C52" s="11" t="str">
        <f>IF(B52=0,"",DATI!J88*MASSE!B52)</f>
        <v/>
      </c>
      <c r="D52" s="11" t="str">
        <f>IF(B52=0,"",DATI!J88*MASSE!B52*DATI!E88)</f>
        <v/>
      </c>
      <c r="E52" s="11" t="str">
        <f>IF(B52=0,"",DATI!J88*MASSE!B52*DATI!F88)</f>
        <v/>
      </c>
    </row>
    <row r="53" spans="1:5" x14ac:dyDescent="0.25">
      <c r="A53" t="str">
        <f>DATI!B89</f>
        <v/>
      </c>
      <c r="B53" s="11">
        <f>DATI!C89*DATI!D89</f>
        <v>0</v>
      </c>
      <c r="C53" s="11" t="str">
        <f>IF(B53=0,"",DATI!J89*MASSE!B53)</f>
        <v/>
      </c>
      <c r="D53" s="11" t="str">
        <f>IF(B53=0,"",DATI!J89*MASSE!B53*DATI!E89)</f>
        <v/>
      </c>
      <c r="E53" s="11" t="str">
        <f>IF(B53=0,"",DATI!J89*MASSE!B53*DATI!F89)</f>
        <v/>
      </c>
    </row>
    <row r="54" spans="1:5" x14ac:dyDescent="0.25">
      <c r="A54" t="str">
        <f>DATI!B90</f>
        <v/>
      </c>
      <c r="B54" s="11">
        <f>DATI!C90*DATI!D90</f>
        <v>0</v>
      </c>
      <c r="C54" s="11" t="str">
        <f>IF(B54=0,"",DATI!J90*MASSE!B54)</f>
        <v/>
      </c>
      <c r="D54" s="11" t="str">
        <f>IF(B54=0,"",DATI!J90*MASSE!B54*DATI!E90)</f>
        <v/>
      </c>
      <c r="E54" s="11" t="str">
        <f>IF(B54=0,"",DATI!J90*MASSE!B54*DATI!F90)</f>
        <v/>
      </c>
    </row>
    <row r="55" spans="1:5" x14ac:dyDescent="0.25">
      <c r="A55" t="str">
        <f>DATI!B91</f>
        <v/>
      </c>
      <c r="B55" s="11">
        <f>DATI!C91*DATI!D91</f>
        <v>0</v>
      </c>
      <c r="C55" s="11" t="str">
        <f>IF(B55=0,"",DATI!J91*MASSE!B55)</f>
        <v/>
      </c>
      <c r="D55" s="11" t="str">
        <f>IF(B55=0,"",DATI!J91*MASSE!B55*DATI!E91)</f>
        <v/>
      </c>
      <c r="E55" s="11" t="str">
        <f>IF(B55=0,"",DATI!J91*MASSE!B55*DATI!F91)</f>
        <v/>
      </c>
    </row>
    <row r="56" spans="1:5" x14ac:dyDescent="0.25">
      <c r="A56" t="str">
        <f>DATI!B92</f>
        <v/>
      </c>
      <c r="B56" s="11">
        <f>DATI!C92*DATI!D92</f>
        <v>0</v>
      </c>
      <c r="C56" s="11" t="str">
        <f>IF(B56=0,"",DATI!J92*MASSE!B56)</f>
        <v/>
      </c>
      <c r="D56" s="11" t="str">
        <f>IF(B56=0,"",DATI!J92*MASSE!B56*DATI!E92)</f>
        <v/>
      </c>
      <c r="E56" s="11" t="str">
        <f>IF(B56=0,"",DATI!J92*MASSE!B56*DATI!F92)</f>
        <v/>
      </c>
    </row>
    <row r="57" spans="1:5" x14ac:dyDescent="0.25">
      <c r="A57" t="str">
        <f>DATI!B93</f>
        <v/>
      </c>
      <c r="B57" s="11">
        <f>DATI!C93*DATI!D93</f>
        <v>0</v>
      </c>
      <c r="C57" s="11" t="str">
        <f>IF(B57=0,"",DATI!J93*MASSE!B57)</f>
        <v/>
      </c>
      <c r="D57" s="11" t="str">
        <f>IF(B57=0,"",DATI!J93*MASSE!B57*DATI!E93)</f>
        <v/>
      </c>
      <c r="E57" s="11" t="str">
        <f>IF(B57=0,"",DATI!J93*MASSE!B57*DATI!F93)</f>
        <v/>
      </c>
    </row>
    <row r="58" spans="1:5" x14ac:dyDescent="0.25">
      <c r="A58" t="str">
        <f>DATI!B94</f>
        <v/>
      </c>
      <c r="B58" s="11">
        <f>DATI!C94*DATI!D94</f>
        <v>0</v>
      </c>
      <c r="C58" s="11" t="str">
        <f>IF(B58=0,"",DATI!J94*MASSE!B58)</f>
        <v/>
      </c>
      <c r="D58" s="11" t="str">
        <f>IF(B58=0,"",DATI!J94*MASSE!B58*DATI!E94)</f>
        <v/>
      </c>
      <c r="E58" s="11" t="str">
        <f>IF(B58=0,"",DATI!J94*MASSE!B58*DATI!F94)</f>
        <v/>
      </c>
    </row>
    <row r="59" spans="1:5" x14ac:dyDescent="0.25">
      <c r="A59" t="str">
        <f>DATI!B95</f>
        <v/>
      </c>
      <c r="B59" s="11">
        <f>DATI!C95*DATI!D95</f>
        <v>0</v>
      </c>
      <c r="C59" s="11" t="str">
        <f>IF(B59=0,"",DATI!J95*MASSE!B59)</f>
        <v/>
      </c>
      <c r="D59" s="11" t="str">
        <f>IF(B59=0,"",DATI!J95*MASSE!B59*DATI!E95)</f>
        <v/>
      </c>
      <c r="E59" s="11" t="str">
        <f>IF(B59=0,"",DATI!J95*MASSE!B59*DATI!F95)</f>
        <v/>
      </c>
    </row>
    <row r="60" spans="1:5" x14ac:dyDescent="0.25">
      <c r="A60" t="str">
        <f>DATI!B96</f>
        <v/>
      </c>
      <c r="B60" s="11">
        <f>DATI!C96*DATI!D96</f>
        <v>0</v>
      </c>
      <c r="C60" s="11" t="str">
        <f>IF(B60=0,"",DATI!J96*MASSE!B60)</f>
        <v/>
      </c>
      <c r="D60" s="11" t="str">
        <f>IF(B60=0,"",DATI!J96*MASSE!B60*DATI!E96)</f>
        <v/>
      </c>
      <c r="E60" s="11" t="str">
        <f>IF(B60=0,"",DATI!J96*MASSE!B60*DATI!F96)</f>
        <v/>
      </c>
    </row>
    <row r="61" spans="1:5" x14ac:dyDescent="0.25">
      <c r="A61" t="str">
        <f>DATI!B97</f>
        <v/>
      </c>
      <c r="B61" s="11">
        <f>DATI!C97*DATI!D97</f>
        <v>0</v>
      </c>
      <c r="C61" s="11" t="str">
        <f>IF(B61=0,"",DATI!J97*MASSE!B61)</f>
        <v/>
      </c>
      <c r="D61" s="11" t="str">
        <f>IF(B61=0,"",DATI!J97*MASSE!B61*DATI!E97)</f>
        <v/>
      </c>
      <c r="E61" s="11" t="str">
        <f>IF(B61=0,"",DATI!J97*MASSE!B61*DATI!F97)</f>
        <v/>
      </c>
    </row>
    <row r="62" spans="1:5" x14ac:dyDescent="0.25">
      <c r="A62" t="str">
        <f>DATI!B98</f>
        <v/>
      </c>
      <c r="B62" s="11">
        <f>DATI!C98*DATI!D98</f>
        <v>0</v>
      </c>
      <c r="C62" s="11" t="str">
        <f>IF(B62=0,"",DATI!J98*MASSE!B62)</f>
        <v/>
      </c>
      <c r="D62" s="11" t="str">
        <f>IF(B62=0,"",DATI!J98*MASSE!B62*DATI!E98)</f>
        <v/>
      </c>
      <c r="E62" s="11" t="str">
        <f>IF(B62=0,"",DATI!J98*MASSE!B62*DATI!F98)</f>
        <v/>
      </c>
    </row>
    <row r="63" spans="1:5" x14ac:dyDescent="0.25">
      <c r="A63" t="str">
        <f>DATI!B99</f>
        <v/>
      </c>
      <c r="B63" s="11">
        <f>DATI!C99*DATI!D99</f>
        <v>0</v>
      </c>
      <c r="C63" s="11" t="str">
        <f>IF(B63=0,"",DATI!J99*MASSE!B63)</f>
        <v/>
      </c>
      <c r="D63" s="11" t="str">
        <f>IF(B63=0,"",DATI!J99*MASSE!B63*DATI!E99)</f>
        <v/>
      </c>
      <c r="E63" s="11" t="str">
        <f>IF(B63=0,"",DATI!J99*MASSE!B63*DATI!F99)</f>
        <v/>
      </c>
    </row>
    <row r="64" spans="1:5" x14ac:dyDescent="0.25">
      <c r="A64" t="str">
        <f>DATI!B100</f>
        <v/>
      </c>
      <c r="B64" s="11">
        <f>DATI!C100*DATI!D100</f>
        <v>0</v>
      </c>
      <c r="C64" s="11" t="str">
        <f>IF(B64=0,"",DATI!J100*MASSE!B64)</f>
        <v/>
      </c>
      <c r="D64" s="11" t="str">
        <f>IF(B64=0,"",DATI!J100*MASSE!B64*DATI!E100)</f>
        <v/>
      </c>
      <c r="E64" s="11" t="str">
        <f>IF(B64=0,"",DATI!J100*MASSE!B64*DATI!F100)</f>
        <v/>
      </c>
    </row>
    <row r="65" spans="1:5" x14ac:dyDescent="0.25">
      <c r="A65" t="str">
        <f>DATI!B101</f>
        <v/>
      </c>
      <c r="B65" s="11">
        <f>DATI!C101*DATI!D101</f>
        <v>0</v>
      </c>
      <c r="C65" s="11" t="str">
        <f>IF(B65=0,"",DATI!J101*MASSE!B65)</f>
        <v/>
      </c>
      <c r="D65" s="11" t="str">
        <f>IF(B65=0,"",DATI!J101*MASSE!B65*DATI!E101)</f>
        <v/>
      </c>
      <c r="E65" s="11" t="str">
        <f>IF(B65=0,"",DATI!J101*MASSE!B65*DATI!F101)</f>
        <v/>
      </c>
    </row>
    <row r="66" spans="1:5" x14ac:dyDescent="0.25">
      <c r="A66" t="str">
        <f>DATI!B102</f>
        <v/>
      </c>
      <c r="B66" s="11">
        <f>DATI!C102*DATI!D102</f>
        <v>0</v>
      </c>
      <c r="C66" s="11" t="str">
        <f>IF(B66=0,"",DATI!J102*MASSE!B66)</f>
        <v/>
      </c>
      <c r="D66" s="11" t="str">
        <f>IF(B66=0,"",DATI!J102*MASSE!B66*DATI!E102)</f>
        <v/>
      </c>
      <c r="E66" s="11" t="str">
        <f>IF(B66=0,"",DATI!J102*MASSE!B66*DATI!F102)</f>
        <v/>
      </c>
    </row>
    <row r="67" spans="1:5" x14ac:dyDescent="0.25">
      <c r="A67" t="str">
        <f>DATI!B103</f>
        <v/>
      </c>
      <c r="B67" s="11">
        <f>DATI!C103*DATI!D103</f>
        <v>0</v>
      </c>
      <c r="C67" s="11" t="str">
        <f>IF(B67=0,"",DATI!J103*MASSE!B67)</f>
        <v/>
      </c>
      <c r="D67" s="11" t="str">
        <f>IF(B67=0,"",DATI!J103*MASSE!B67*DATI!E103)</f>
        <v/>
      </c>
      <c r="E67" s="11" t="str">
        <f>IF(B67=0,"",DATI!J103*MASSE!B67*DATI!F103)</f>
        <v/>
      </c>
    </row>
    <row r="68" spans="1:5" x14ac:dyDescent="0.25">
      <c r="A68" t="str">
        <f>DATI!B104</f>
        <v/>
      </c>
      <c r="B68" s="11">
        <f>DATI!C104*DATI!D104</f>
        <v>0</v>
      </c>
      <c r="C68" s="11" t="str">
        <f>IF(B68=0,"",DATI!J104*MASSE!B68)</f>
        <v/>
      </c>
      <c r="D68" s="11" t="str">
        <f>IF(B68=0,"",DATI!J104*MASSE!B68*DATI!E104)</f>
        <v/>
      </c>
      <c r="E68" s="11" t="str">
        <f>IF(B68=0,"",DATI!J104*MASSE!B68*DATI!F104)</f>
        <v/>
      </c>
    </row>
    <row r="69" spans="1:5" x14ac:dyDescent="0.25">
      <c r="A69" t="str">
        <f>DATI!B105</f>
        <v/>
      </c>
      <c r="B69" s="11">
        <f>DATI!C105*DATI!D105</f>
        <v>0</v>
      </c>
      <c r="C69" s="11" t="str">
        <f>IF(B69=0,"",DATI!J105*MASSE!B69)</f>
        <v/>
      </c>
      <c r="D69" s="11" t="str">
        <f>IF(B69=0,"",DATI!J105*MASSE!B69*DATI!E105)</f>
        <v/>
      </c>
      <c r="E69" s="11" t="str">
        <f>IF(B69=0,"",DATI!J105*MASSE!B69*DATI!F105)</f>
        <v/>
      </c>
    </row>
    <row r="70" spans="1:5" x14ac:dyDescent="0.25">
      <c r="A70" t="str">
        <f>DATI!B106</f>
        <v/>
      </c>
      <c r="B70" s="11">
        <f>DATI!C106*DATI!D106</f>
        <v>0</v>
      </c>
      <c r="C70" s="11" t="str">
        <f>IF(B70=0,"",DATI!J106*MASSE!B70)</f>
        <v/>
      </c>
      <c r="D70" s="11" t="str">
        <f>IF(B70=0,"",DATI!J106*MASSE!B70*DATI!E106)</f>
        <v/>
      </c>
      <c r="E70" s="11" t="str">
        <f>IF(B70=0,"",DATI!J106*MASSE!B70*DATI!F106)</f>
        <v/>
      </c>
    </row>
    <row r="71" spans="1:5" x14ac:dyDescent="0.25">
      <c r="A71" t="str">
        <f>DATI!B107</f>
        <v/>
      </c>
      <c r="B71" s="11">
        <f>DATI!C107*DATI!D107</f>
        <v>0</v>
      </c>
      <c r="C71" s="11" t="str">
        <f>IF(B71=0,"",DATI!J107*MASSE!B71)</f>
        <v/>
      </c>
      <c r="D71" s="11" t="str">
        <f>IF(B71=0,"",DATI!J107*MASSE!B71*DATI!E107)</f>
        <v/>
      </c>
      <c r="E71" s="11" t="str">
        <f>IF(B71=0,"",DATI!J107*MASSE!B71*DATI!F107)</f>
        <v/>
      </c>
    </row>
    <row r="72" spans="1:5" x14ac:dyDescent="0.25">
      <c r="A72" t="str">
        <f>DATI!B108</f>
        <v/>
      </c>
      <c r="B72" s="11">
        <f>DATI!C108*DATI!D108</f>
        <v>0</v>
      </c>
      <c r="C72" s="11" t="str">
        <f>IF(B72=0,"",DATI!J108*MASSE!B72)</f>
        <v/>
      </c>
      <c r="D72" s="11" t="str">
        <f>IF(B72=0,"",DATI!J108*MASSE!B72*DATI!E108)</f>
        <v/>
      </c>
      <c r="E72" s="11" t="str">
        <f>IF(B72=0,"",DATI!J108*MASSE!B72*DATI!F108)</f>
        <v/>
      </c>
    </row>
    <row r="73" spans="1:5" x14ac:dyDescent="0.25">
      <c r="A73" t="str">
        <f>DATI!B109</f>
        <v/>
      </c>
      <c r="B73" s="11">
        <f>DATI!C109*DATI!D109</f>
        <v>0</v>
      </c>
      <c r="C73" s="11" t="str">
        <f>IF(B73=0,"",DATI!J109*MASSE!B73)</f>
        <v/>
      </c>
      <c r="D73" s="11" t="str">
        <f>IF(B73=0,"",DATI!J109*MASSE!B73*DATI!E109)</f>
        <v/>
      </c>
      <c r="E73" s="11" t="str">
        <f>IF(B73=0,"",DATI!J109*MASSE!B73*DATI!F109)</f>
        <v/>
      </c>
    </row>
    <row r="74" spans="1:5" x14ac:dyDescent="0.25">
      <c r="A74" t="str">
        <f>DATI!B110</f>
        <v/>
      </c>
      <c r="B74" s="11">
        <f>DATI!C110*DATI!D110</f>
        <v>0</v>
      </c>
      <c r="C74" s="11" t="str">
        <f>IF(B74=0,"",DATI!J110*MASSE!B74)</f>
        <v/>
      </c>
      <c r="D74" s="11" t="str">
        <f>IF(B74=0,"",DATI!J110*MASSE!B74*DATI!E110)</f>
        <v/>
      </c>
      <c r="E74" s="11" t="str">
        <f>IF(B74=0,"",DATI!J110*MASSE!B74*DATI!F110)</f>
        <v/>
      </c>
    </row>
    <row r="75" spans="1:5" x14ac:dyDescent="0.25">
      <c r="A75" t="str">
        <f>DATI!B111</f>
        <v/>
      </c>
      <c r="B75" s="11">
        <f>DATI!C111*DATI!D111</f>
        <v>0</v>
      </c>
      <c r="C75" s="11" t="str">
        <f>IF(B75=0,"",DATI!J111*MASSE!B75)</f>
        <v/>
      </c>
      <c r="D75" s="11" t="str">
        <f>IF(B75=0,"",DATI!J111*MASSE!B75*DATI!E111)</f>
        <v/>
      </c>
      <c r="E75" s="11" t="str">
        <f>IF(B75=0,"",DATI!J111*MASSE!B75*DATI!F111)</f>
        <v/>
      </c>
    </row>
    <row r="76" spans="1:5" x14ac:dyDescent="0.25">
      <c r="A76" t="str">
        <f>DATI!B112</f>
        <v/>
      </c>
      <c r="B76" s="11">
        <f>DATI!C112*DATI!D112</f>
        <v>0</v>
      </c>
      <c r="C76" s="11" t="str">
        <f>IF(B76=0,"",DATI!J112*MASSE!B76)</f>
        <v/>
      </c>
      <c r="D76" s="11" t="str">
        <f>IF(B76=0,"",DATI!J112*MASSE!B76*DATI!E112)</f>
        <v/>
      </c>
      <c r="E76" s="11" t="str">
        <f>IF(B76=0,"",DATI!J112*MASSE!B76*DATI!F112)</f>
        <v/>
      </c>
    </row>
    <row r="77" spans="1:5" x14ac:dyDescent="0.25">
      <c r="A77" t="str">
        <f>DATI!B113</f>
        <v/>
      </c>
      <c r="B77" s="11">
        <f>DATI!C113*DATI!D113</f>
        <v>0</v>
      </c>
      <c r="C77" s="11" t="str">
        <f>IF(B77=0,"",DATI!J113*MASSE!B77)</f>
        <v/>
      </c>
      <c r="D77" s="11" t="str">
        <f>IF(B77=0,"",DATI!J113*MASSE!B77*DATI!E113)</f>
        <v/>
      </c>
      <c r="E77" s="11" t="str">
        <f>IF(B77=0,"",DATI!J113*MASSE!B77*DATI!F113)</f>
        <v/>
      </c>
    </row>
    <row r="78" spans="1:5" x14ac:dyDescent="0.25">
      <c r="A78" t="str">
        <f>DATI!B114</f>
        <v/>
      </c>
      <c r="B78" s="11">
        <f>DATI!C114*DATI!D114</f>
        <v>0</v>
      </c>
      <c r="C78" s="11" t="str">
        <f>IF(B78=0,"",DATI!J114*MASSE!B78)</f>
        <v/>
      </c>
      <c r="D78" s="11" t="str">
        <f>IF(B78=0,"",DATI!J114*MASSE!B78*DATI!E114)</f>
        <v/>
      </c>
      <c r="E78" s="11" t="str">
        <f>IF(B78=0,"",DATI!J114*MASSE!B78*DATI!F114)</f>
        <v/>
      </c>
    </row>
    <row r="79" spans="1:5" x14ac:dyDescent="0.25">
      <c r="A79" t="str">
        <f>DATI!B115</f>
        <v/>
      </c>
      <c r="B79" s="11">
        <f>DATI!C115*DATI!D115</f>
        <v>0</v>
      </c>
      <c r="C79" s="11" t="str">
        <f>IF(B79=0,"",DATI!J115*MASSE!B79)</f>
        <v/>
      </c>
      <c r="D79" s="11" t="str">
        <f>IF(B79=0,"",DATI!J115*MASSE!B79*DATI!E115)</f>
        <v/>
      </c>
      <c r="E79" s="11" t="str">
        <f>IF(B79=0,"",DATI!J115*MASSE!B79*DATI!F115)</f>
        <v/>
      </c>
    </row>
    <row r="80" spans="1:5" x14ac:dyDescent="0.25">
      <c r="A80" t="str">
        <f>DATI!B116</f>
        <v/>
      </c>
      <c r="B80" s="11">
        <f>DATI!C116*DATI!D116</f>
        <v>0</v>
      </c>
      <c r="C80" s="11" t="str">
        <f>IF(B80=0,"",DATI!J116*MASSE!B80)</f>
        <v/>
      </c>
      <c r="D80" s="11" t="str">
        <f>IF(B80=0,"",DATI!J116*MASSE!B80*DATI!E116)</f>
        <v/>
      </c>
      <c r="E80" s="11" t="str">
        <f>IF(B80=0,"",DATI!J116*MASSE!B80*DATI!F116)</f>
        <v/>
      </c>
    </row>
    <row r="81" spans="1:5" x14ac:dyDescent="0.25">
      <c r="A81" t="str">
        <f>DATI!B117</f>
        <v/>
      </c>
      <c r="B81" s="11">
        <f>DATI!C117*DATI!D117</f>
        <v>0</v>
      </c>
      <c r="C81" s="11" t="str">
        <f>IF(B81=0,"",DATI!J117*MASSE!B81)</f>
        <v/>
      </c>
      <c r="D81" s="11" t="str">
        <f>IF(B81=0,"",DATI!J117*MASSE!B81*DATI!E117)</f>
        <v/>
      </c>
      <c r="E81" s="11" t="str">
        <f>IF(B81=0,"",DATI!J117*MASSE!B81*DATI!F117)</f>
        <v/>
      </c>
    </row>
    <row r="82" spans="1:5" x14ac:dyDescent="0.25">
      <c r="A82" s="8" t="str">
        <f>DATI!B118</f>
        <v/>
      </c>
      <c r="B82" s="12">
        <f>DATI!C118*DATI!D118</f>
        <v>0</v>
      </c>
      <c r="C82" s="12" t="str">
        <f>IF(B82=0,"",DATI!J118*MASSE!B82)</f>
        <v/>
      </c>
      <c r="D82" s="12" t="str">
        <f>IF(B82=0,"",DATI!J118*MASSE!B82*DATI!E118)</f>
        <v/>
      </c>
      <c r="E82" s="12" t="str">
        <f>IF(B82=0,"",DATI!J118*MASSE!B82*DATI!F118)</f>
        <v/>
      </c>
    </row>
    <row r="83" spans="1:5" x14ac:dyDescent="0.25">
      <c r="B83" s="11">
        <f>SUM(B3:B82)</f>
        <v>7.1099999999999985</v>
      </c>
      <c r="C83" s="11">
        <f>SUM(C3:C82)</f>
        <v>2357</v>
      </c>
      <c r="D83" s="11">
        <f t="shared" ref="D83:E83" si="0">SUM(D3:D82)</f>
        <v>0</v>
      </c>
      <c r="E83" s="11">
        <f t="shared" si="0"/>
        <v>-1183.55</v>
      </c>
    </row>
  </sheetData>
  <customSheetViews>
    <customSheetView guid="{C099568E-C60B-4627-9201-96386187A385}" state="hidden">
      <selection activeCell="E3" sqref="E3"/>
      <pageMargins left="0.7" right="0.7" top="0.75" bottom="0.75" header="0.3" footer="0.3"/>
    </customSheetView>
  </customSheetViews>
  <mergeCells count="1">
    <mergeCell ref="H4:J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161"/>
  <sheetViews>
    <sheetView showGridLines="0" showRowColHeaders="0" zoomScale="80" zoomScaleNormal="8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B1" sqref="B1:B5"/>
    </sheetView>
  </sheetViews>
  <sheetFormatPr defaultRowHeight="15" x14ac:dyDescent="0.25"/>
  <cols>
    <col min="1" max="1" width="2.5703125" customWidth="1"/>
    <col min="2" max="2" width="17.42578125" customWidth="1"/>
    <col min="3" max="18" width="14.7109375" customWidth="1"/>
    <col min="19" max="19" width="15.5703125" customWidth="1"/>
    <col min="20" max="40" width="14.7109375" style="79" customWidth="1"/>
    <col min="41" max="41" width="13.7109375" style="79" customWidth="1"/>
    <col min="42" max="48" width="14.7109375" style="79" customWidth="1"/>
  </cols>
  <sheetData>
    <row r="1" spans="2:49" ht="19.5" customHeight="1" x14ac:dyDescent="0.25">
      <c r="B1" s="237" t="s">
        <v>25</v>
      </c>
      <c r="C1" s="74"/>
      <c r="D1" s="76"/>
      <c r="E1" s="76"/>
      <c r="F1" s="7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2:49" ht="19.5" customHeight="1" thickBot="1" x14ac:dyDescent="0.3">
      <c r="B2" s="238"/>
      <c r="C2" s="148"/>
      <c r="D2" s="76"/>
      <c r="E2" s="76"/>
      <c r="F2" s="76"/>
      <c r="G2" s="17"/>
      <c r="H2" s="17"/>
      <c r="I2" s="240" t="s">
        <v>16</v>
      </c>
      <c r="J2" s="240" t="s">
        <v>17</v>
      </c>
      <c r="K2" s="17"/>
      <c r="L2" s="17"/>
      <c r="M2" s="240" t="s">
        <v>18</v>
      </c>
      <c r="N2" s="240" t="s">
        <v>9</v>
      </c>
      <c r="O2" s="17"/>
      <c r="P2" s="17"/>
      <c r="Q2" s="17"/>
      <c r="R2" s="17"/>
      <c r="S2" s="244" t="s">
        <v>111</v>
      </c>
      <c r="T2" s="244"/>
      <c r="U2" s="244"/>
      <c r="V2" s="78"/>
      <c r="W2" s="78"/>
      <c r="X2" s="78"/>
      <c r="Y2" s="78"/>
      <c r="Z2" s="78"/>
      <c r="AA2" s="78"/>
      <c r="AB2" s="78"/>
    </row>
    <row r="3" spans="2:49" ht="19.5" customHeight="1" thickBot="1" x14ac:dyDescent="0.3">
      <c r="B3" s="238"/>
      <c r="C3" s="148"/>
      <c r="D3" s="76"/>
      <c r="E3" s="76"/>
      <c r="F3" s="76"/>
      <c r="G3" s="17"/>
      <c r="H3" s="17"/>
      <c r="I3" s="241"/>
      <c r="J3" s="241"/>
      <c r="K3" s="17"/>
      <c r="L3" s="17"/>
      <c r="M3" s="241"/>
      <c r="N3" s="241"/>
      <c r="O3" s="17"/>
      <c r="P3" s="17"/>
      <c r="Q3" s="17"/>
      <c r="R3" s="17"/>
      <c r="S3" s="244"/>
      <c r="T3" s="244"/>
      <c r="U3" s="244"/>
      <c r="V3" s="78"/>
      <c r="W3" s="78"/>
      <c r="X3" s="78"/>
      <c r="Y3" s="78"/>
      <c r="Z3" s="78"/>
      <c r="AA3" s="78"/>
      <c r="AB3" s="78"/>
      <c r="AC3" s="73">
        <f>SUM(AC6:AC45)</f>
        <v>641.55976242946485</v>
      </c>
      <c r="AD3" s="73">
        <f>SUM(AD6:AD45)</f>
        <v>400.39023757053513</v>
      </c>
      <c r="AE3" s="72">
        <f>ROUND(SUM(AE6:AE86),3)</f>
        <v>0</v>
      </c>
      <c r="AF3" s="72">
        <f>ROUND(SUM(AF6:AF86),3)</f>
        <v>0</v>
      </c>
      <c r="AG3" s="86">
        <f>SUM(AG6:AG45)</f>
        <v>699.99999999999955</v>
      </c>
      <c r="AH3" s="87">
        <f>SUM(AH6:AH45)</f>
        <v>209.99999998948439</v>
      </c>
      <c r="AI3" s="85">
        <f>SUM(AI7:AI86)</f>
        <v>700.00000012746602</v>
      </c>
      <c r="AJ3" s="85">
        <f>SUM(AJ7:AJ86)</f>
        <v>209.99999998948437</v>
      </c>
      <c r="AK3" s="86">
        <f>SUM(AK7:AK86)</f>
        <v>100.00000001820945</v>
      </c>
      <c r="AL3" s="87">
        <f>SUM(AL7:AL86)</f>
        <v>99.999999994992578</v>
      </c>
      <c r="AM3" s="87">
        <f>SUM(AM7:AM46)</f>
        <v>33.03122614357882</v>
      </c>
      <c r="AN3" s="87">
        <f>SUM(AN7:AN46)</f>
        <v>-52.927127255269319</v>
      </c>
    </row>
    <row r="4" spans="2:49" ht="19.5" customHeight="1" thickBot="1" x14ac:dyDescent="0.3">
      <c r="B4" s="238"/>
      <c r="C4" s="148"/>
      <c r="D4" s="76"/>
      <c r="E4" s="76"/>
      <c r="F4" s="76"/>
      <c r="G4" s="17"/>
      <c r="H4" s="17"/>
      <c r="I4" s="143">
        <f>SUM(I7:I86)</f>
        <v>3339502.4288337016</v>
      </c>
      <c r="J4" s="144">
        <f>SUM(J7:J86)</f>
        <v>2818019.2999054263</v>
      </c>
      <c r="K4" s="17"/>
      <c r="L4" s="17"/>
      <c r="M4" s="143">
        <f>SUM(M7:M86)</f>
        <v>0</v>
      </c>
      <c r="N4" s="144">
        <f>SUM(N7:N86)</f>
        <v>-2086989.3282649394</v>
      </c>
      <c r="O4" s="17"/>
      <c r="P4" s="17"/>
      <c r="Q4" s="17"/>
      <c r="R4" s="17"/>
      <c r="S4" s="232">
        <f>T5+S5</f>
        <v>148423890.41365367</v>
      </c>
      <c r="T4" s="232"/>
      <c r="U4" s="232"/>
      <c r="V4" s="78"/>
      <c r="W4" s="78"/>
      <c r="X4" s="78"/>
      <c r="Y4" s="78"/>
      <c r="Z4" s="78"/>
      <c r="AA4" s="78"/>
      <c r="AB4" s="78"/>
      <c r="AC4" s="242">
        <f>AC3+AD3</f>
        <v>1041.95</v>
      </c>
      <c r="AD4" s="243"/>
      <c r="AE4" s="235" t="str">
        <f>IF(AE3=0,"sistema autoequilibrato","error")</f>
        <v>sistema autoequilibrato</v>
      </c>
      <c r="AF4" s="235" t="str">
        <f>IF(AF3=0,"sistema autoequilibrato","error")</f>
        <v>sistema autoequilibrato</v>
      </c>
      <c r="AG4" s="88" t="s">
        <v>12</v>
      </c>
      <c r="AH4" s="89" t="s">
        <v>13</v>
      </c>
      <c r="AI4" s="82"/>
      <c r="AJ4" s="82"/>
      <c r="AK4" s="88" t="s">
        <v>12</v>
      </c>
      <c r="AL4" s="89" t="s">
        <v>13</v>
      </c>
      <c r="AM4" s="242">
        <f>ABS(AM3)+ABS(AN3)</f>
        <v>85.958353398848146</v>
      </c>
      <c r="AN4" s="243"/>
    </row>
    <row r="5" spans="2:49" ht="19.5" customHeight="1" x14ac:dyDescent="0.25">
      <c r="B5" s="239"/>
      <c r="C5" s="75"/>
      <c r="D5" s="77"/>
      <c r="E5" s="77"/>
      <c r="F5" s="77"/>
      <c r="G5" s="17"/>
      <c r="H5" s="17"/>
      <c r="I5" s="17"/>
      <c r="J5" s="17"/>
      <c r="K5" s="236"/>
      <c r="L5" s="236"/>
      <c r="M5" s="17"/>
      <c r="N5" s="17"/>
      <c r="O5" s="17"/>
      <c r="P5" s="17"/>
      <c r="Q5" s="82">
        <f t="shared" ref="Q5:Z5" si="0">SUM(Q7:Q86)</f>
        <v>1811.4300000000005</v>
      </c>
      <c r="R5" s="82">
        <f t="shared" si="0"/>
        <v>353.13614259235379</v>
      </c>
      <c r="S5" s="145">
        <f t="shared" si="0"/>
        <v>91389026.222602367</v>
      </c>
      <c r="T5" s="145">
        <f t="shared" si="0"/>
        <v>57034864.191051289</v>
      </c>
      <c r="U5" s="83">
        <f t="shared" si="0"/>
        <v>1</v>
      </c>
      <c r="V5" s="83">
        <f t="shared" si="0"/>
        <v>6.2341624917916505E-19</v>
      </c>
      <c r="W5" s="83">
        <f t="shared" si="0"/>
        <v>0</v>
      </c>
      <c r="X5" s="83">
        <f t="shared" si="0"/>
        <v>1.0000000000000002</v>
      </c>
      <c r="Y5" s="83">
        <f t="shared" si="0"/>
        <v>0</v>
      </c>
      <c r="Z5" s="83">
        <f t="shared" si="0"/>
        <v>1.5022357489902216E-11</v>
      </c>
      <c r="AA5" s="78"/>
      <c r="AB5" s="78"/>
      <c r="AC5" s="84"/>
      <c r="AD5" s="84"/>
      <c r="AE5" s="235"/>
      <c r="AF5" s="235"/>
      <c r="AG5" s="96"/>
      <c r="AH5" s="96"/>
      <c r="AI5" s="82"/>
      <c r="AJ5" s="82"/>
      <c r="AK5" s="82"/>
      <c r="AL5" s="82"/>
    </row>
    <row r="6" spans="2:49" ht="57" x14ac:dyDescent="0.25">
      <c r="B6" s="149" t="s">
        <v>140</v>
      </c>
      <c r="C6" s="150" t="s">
        <v>57</v>
      </c>
      <c r="D6" s="150" t="s">
        <v>58</v>
      </c>
      <c r="E6" s="149" t="s">
        <v>1</v>
      </c>
      <c r="F6" s="149" t="s">
        <v>93</v>
      </c>
      <c r="G6" s="151" t="s">
        <v>154</v>
      </c>
      <c r="H6" s="151" t="s">
        <v>155</v>
      </c>
      <c r="I6" s="152" t="s">
        <v>2</v>
      </c>
      <c r="J6" s="152" t="s">
        <v>3</v>
      </c>
      <c r="K6" s="151" t="s">
        <v>72</v>
      </c>
      <c r="L6" s="151" t="s">
        <v>73</v>
      </c>
      <c r="M6" s="151" t="s">
        <v>74</v>
      </c>
      <c r="N6" s="151" t="s">
        <v>75</v>
      </c>
      <c r="O6" s="151" t="s">
        <v>76</v>
      </c>
      <c r="P6" s="151" t="s">
        <v>77</v>
      </c>
      <c r="Q6" s="151" t="s">
        <v>78</v>
      </c>
      <c r="R6" s="151" t="s">
        <v>79</v>
      </c>
      <c r="S6" s="151" t="s">
        <v>80</v>
      </c>
      <c r="T6" s="153" t="s">
        <v>81</v>
      </c>
      <c r="U6" s="153" t="s">
        <v>82</v>
      </c>
      <c r="V6" s="153" t="s">
        <v>83</v>
      </c>
      <c r="W6" s="153" t="s">
        <v>84</v>
      </c>
      <c r="X6" s="153" t="s">
        <v>85</v>
      </c>
      <c r="Y6" s="153" t="s">
        <v>86</v>
      </c>
      <c r="Z6" s="153" t="s">
        <v>87</v>
      </c>
      <c r="AA6" s="153" t="s">
        <v>144</v>
      </c>
      <c r="AB6" s="153" t="s">
        <v>143</v>
      </c>
      <c r="AC6" s="153" t="s">
        <v>141</v>
      </c>
      <c r="AD6" s="153" t="s">
        <v>142</v>
      </c>
      <c r="AE6" s="153" t="s">
        <v>161</v>
      </c>
      <c r="AF6" s="153" t="s">
        <v>162</v>
      </c>
      <c r="AG6" s="153" t="s">
        <v>147</v>
      </c>
      <c r="AH6" s="153" t="s">
        <v>148</v>
      </c>
      <c r="AI6" s="154" t="s">
        <v>145</v>
      </c>
      <c r="AJ6" s="154" t="s">
        <v>146</v>
      </c>
      <c r="AK6" s="154" t="s">
        <v>10</v>
      </c>
      <c r="AL6" s="154" t="s">
        <v>11</v>
      </c>
      <c r="AM6" s="233" t="s">
        <v>153</v>
      </c>
      <c r="AN6" s="234"/>
    </row>
    <row r="7" spans="2:49" ht="18" customHeight="1" x14ac:dyDescent="0.25">
      <c r="B7" s="19">
        <f>IF(DATI!C39=0,"",DATI!B39)</f>
        <v>1</v>
      </c>
      <c r="C7" s="80">
        <f>IF(DATI!C39=0,"",DATI!C39)</f>
        <v>0.4</v>
      </c>
      <c r="D7" s="80">
        <f>IF(DATI!C39=0,"",DATI!D39)</f>
        <v>0.4</v>
      </c>
      <c r="E7" s="83">
        <f>IF(DATI!C39=0,"",C7*D7)</f>
        <v>0.16000000000000003</v>
      </c>
      <c r="F7" s="80">
        <f>IF(DATI!C39=0,"",E7/1.2)</f>
        <v>0.13333333333333336</v>
      </c>
      <c r="G7" s="80">
        <f>IF(DATI!C39=0,"",(C7*D7^3)/12)</f>
        <v>2.1333333333333339E-3</v>
      </c>
      <c r="H7" s="80">
        <f>IF(DATI!C39=0,"",(D7*C7^3)/12)</f>
        <v>2.1333333333333339E-3</v>
      </c>
      <c r="I7" s="146">
        <f>IF(DATI!C39=0,"",IF(H7=0,0,1/((DATI!$C$4^3)/(Foglio1!$O$15*DATI!$C$10*H7)+DATI!$C$4/(DATI!$C$11*$F7))))</f>
        <v>28074.941982226759</v>
      </c>
      <c r="J7" s="146">
        <f>IF(DATI!C39=0,"",IF(G7=0,0,1/((DATI!$C$4^3)/(Foglio1!$O$15*DATI!$C$10*G7)+DATI!$C$4/(DATI!$C$11*$F7))))</f>
        <v>28074.941982226759</v>
      </c>
      <c r="K7" s="80">
        <f>IF(DATI!C39=0,"",DATI!E39)</f>
        <v>-13.4</v>
      </c>
      <c r="L7" s="80">
        <f>IF(DATI!C39=0,"",DATI!F39)</f>
        <v>4.45</v>
      </c>
      <c r="M7" s="146">
        <f>IF(DATI!C39=0,"",J7*K7)</f>
        <v>-376204.22256183857</v>
      </c>
      <c r="N7" s="146">
        <f>IF(DATI!C39=0,"",I7*L7)</f>
        <v>124933.49182090908</v>
      </c>
      <c r="O7" s="80">
        <f>IF(DATI!C39=0,"",IF(K7-OUTPUT!$F$7=0,0.000001,K7-OUTPUT!$F$7))</f>
        <v>-13.4</v>
      </c>
      <c r="P7" s="80">
        <f>IF(DATI!C39=0,"",IF(L7-OUTPUT!$F$8=0,0.00001,L7-OUTPUT!$F$8))</f>
        <v>5.074940203739815</v>
      </c>
      <c r="Q7" s="80">
        <f>IF(DATI!C39=0,"",O7^2)</f>
        <v>179.56</v>
      </c>
      <c r="R7" s="80">
        <f>IF(DATI!C39=0,"",P7^2)</f>
        <v>25.755018071534714</v>
      </c>
      <c r="S7" s="146">
        <f>IF(DATI!C39=0,"",J7*Q7)</f>
        <v>5041136.5823286371</v>
      </c>
      <c r="T7" s="146">
        <f>IF(DATI!C39=0,"",I7*R7)</f>
        <v>723070.63810953882</v>
      </c>
      <c r="U7" s="80">
        <f>IF(DATI!C39=0,"",I7/I$4)</f>
        <v>8.4069236601908206E-3</v>
      </c>
      <c r="V7" s="80">
        <f>IF(DATI!C39=0,"",I7*Foglio1!$W$64*P7/OUTPUT!$F$16)</f>
        <v>1.1787889075607498E-4</v>
      </c>
      <c r="W7" s="80">
        <f>IF(DATI!C39=0,"",I7*Foglio1!$W$63*P7/OUTPUT!$F$16)</f>
        <v>0</v>
      </c>
      <c r="X7" s="80">
        <f>IF(DATI!C39=0,"",J7/J$4)</f>
        <v>9.9626507111462877E-3</v>
      </c>
      <c r="Y7" s="80">
        <f>IF(DATI!C39=0,"",J7*Foglio1!$W$63*O7/OUTPUT!$F$16)</f>
        <v>0</v>
      </c>
      <c r="Z7" s="80">
        <f>IF(DATI!C39=0,"",J7*Foglio1!$W$64*O7/OUTPUT!$F$16)</f>
        <v>-3.1125039364353216E-4</v>
      </c>
      <c r="AA7" s="155">
        <f>IF(DATI!C39=0,"",(S7)/$S$4)</f>
        <v>3.3964455238837329E-2</v>
      </c>
      <c r="AB7" s="155">
        <f>IF(DATI!C39=0,"",(T7)/$S$4)</f>
        <v>4.8716593810764494E-3</v>
      </c>
      <c r="AC7" s="155">
        <f>IF(DATI!C39=0,"",Foglio1!$Q$67*TABULATI!AA7)</f>
        <v>35.389264136106554</v>
      </c>
      <c r="AD7" s="155">
        <f>IF(DATI!C39=0,"",Foglio1!$Q$67*TABULATI!AB7)</f>
        <v>5.0760254921126071</v>
      </c>
      <c r="AE7" s="80">
        <f>IF(DATI!C39=0,"",AC7/O7)</f>
        <v>-2.6409898609034741</v>
      </c>
      <c r="AF7" s="80">
        <f>IF(DATI!C39=0,"",AD7/P7)</f>
        <v>1.0002138524453927</v>
      </c>
      <c r="AG7" s="156">
        <f>IF(DATI!C39=0,"",(U7+V7)*Foglio1!$Q$61-W7*Foglio1!$Q$62)</f>
        <v>5.9673617856628267</v>
      </c>
      <c r="AH7" s="156">
        <f>IF(DATI!C39=0,"",(X7+Y7)*Foglio1!$Q$62-Z7*Foglio1!$Q$61)</f>
        <v>2.3100319248911929</v>
      </c>
      <c r="AI7" s="156">
        <f>IF(DATI!C39=0,"",(U7+V7)*Foglio1!$Q$61-W7*Foglio1!$Q$62+AE7)</f>
        <v>3.3263719247593526</v>
      </c>
      <c r="AJ7" s="156">
        <f>IF(DATI!C39=0,"",(X7+Y7)*Foglio1!$Q$62-Z7*Foglio1!$Q$61+AF7)</f>
        <v>3.3102457773365854</v>
      </c>
      <c r="AK7" s="156">
        <f>IF(DATI!C39=0,"",IF(Foglio1!$Q$61=0,0,AI7*100/Foglio1!$Q$61))</f>
        <v>0.47519598925133605</v>
      </c>
      <c r="AL7" s="156">
        <f>IF(DATI!C39=0,"",IF(Foglio1!$Q$62=0,0,AJ7*100/Foglio1!$Q$62))</f>
        <v>1.5763075130174216</v>
      </c>
      <c r="AM7" s="156">
        <f>IF(DATI!C39=0,"",AG7*P7)</f>
        <v>30.284004236320893</v>
      </c>
      <c r="AN7" s="155">
        <f>IF(DATI!C39=0,"",AH7*O7)</f>
        <v>-30.954427793541985</v>
      </c>
      <c r="AW7" s="79"/>
    </row>
    <row r="8" spans="2:49" ht="18" customHeight="1" x14ac:dyDescent="0.25">
      <c r="B8" s="19">
        <f>IF(DATI!C40=0,"",DATI!B40)</f>
        <v>2</v>
      </c>
      <c r="C8" s="80">
        <f>IF(DATI!C40=0,"",DATI!C40)</f>
        <v>0.65</v>
      </c>
      <c r="D8" s="80">
        <f>IF(DATI!C40=0,"",DATI!D40)</f>
        <v>0.4</v>
      </c>
      <c r="E8" s="83">
        <f>IF(DATI!C40=0,"",C8*D8)</f>
        <v>0.26</v>
      </c>
      <c r="F8" s="80">
        <f>IF(DATI!C40=0,"",E8/1.2)</f>
        <v>0.21666666666666667</v>
      </c>
      <c r="G8" s="80">
        <f>IF(DATI!C40=0,"",(C8*D8^3)/12)</f>
        <v>3.4666666666666678E-3</v>
      </c>
      <c r="H8" s="80">
        <f>IF(DATI!C40=0,"",(D8*C8^3)/12)</f>
        <v>9.1541666666666698E-3</v>
      </c>
      <c r="I8" s="146">
        <f>IF(DATI!C40=0,"",IF(H8=0,0,1/((DATI!$C$4^3)/(Foglio1!$O$15*DATI!$C$10*H8)+DATI!$C$4/(DATI!$C$11*$F8))))</f>
        <v>112216.68610896921</v>
      </c>
      <c r="J8" s="146">
        <f>IF(DATI!C40=0,"",IF(G8=0,0,1/((DATI!$C$4^3)/(Foglio1!$O$15*DATI!$C$10*G8)+DATI!$C$4/(DATI!$C$11*$F8))))</f>
        <v>45621.780721118485</v>
      </c>
      <c r="K8" s="80">
        <f>IF(DATI!C40=0,"",DATI!E40)</f>
        <v>-9.25</v>
      </c>
      <c r="L8" s="80">
        <f>IF(DATI!C40=0,"",DATI!F40)</f>
        <v>4.45</v>
      </c>
      <c r="M8" s="146">
        <f>IF(DATI!C40=0,"",J8*K8)</f>
        <v>-422001.47167034599</v>
      </c>
      <c r="N8" s="146">
        <f>IF(DATI!C40=0,"",I8*L8)</f>
        <v>499364.25318491302</v>
      </c>
      <c r="O8" s="80">
        <f>IF(DATI!C40=0,"",IF(K8-OUTPUT!$F$7=0,0.000001,K8-OUTPUT!$F$7))</f>
        <v>-9.25</v>
      </c>
      <c r="P8" s="80">
        <f>IF(DATI!C40=0,"",IF(L8-OUTPUT!$F$8=0,0.00001,L8-OUTPUT!$F$8))</f>
        <v>5.074940203739815</v>
      </c>
      <c r="Q8" s="80">
        <f>IF(DATI!C40=0,"",O8^2)</f>
        <v>85.5625</v>
      </c>
      <c r="R8" s="80">
        <f>IF(DATI!C40=0,"",P8^2)</f>
        <v>25.755018071534714</v>
      </c>
      <c r="S8" s="146">
        <f>IF(DATI!C40=0,"",J8*Q8)</f>
        <v>3903513.6129507003</v>
      </c>
      <c r="T8" s="146">
        <f>IF(DATI!C40=0,"",I8*R8)</f>
        <v>2890142.7786642406</v>
      </c>
      <c r="U8" s="80">
        <f>IF(DATI!C40=0,"",I8/I$4)</f>
        <v>3.3602816138139514E-2</v>
      </c>
      <c r="V8" s="80">
        <f>IF(DATI!C40=0,"",I8*Foglio1!$W$64*P8/OUTPUT!$F$16)</f>
        <v>4.7116672551708561E-4</v>
      </c>
      <c r="W8" s="80">
        <f>IF(DATI!C40=0,"",I8*Foglio1!$W$63*P8/OUTPUT!$F$16)</f>
        <v>0</v>
      </c>
      <c r="X8" s="80">
        <f>IF(DATI!C40=0,"",J8/J$4)</f>
        <v>1.6189307405612717E-2</v>
      </c>
      <c r="Y8" s="80">
        <f>IF(DATI!C40=0,"",J8*Foglio1!$W$63*O8/OUTPUT!$F$16)</f>
        <v>0</v>
      </c>
      <c r="Z8" s="80">
        <f>IF(DATI!C40=0,"",J8*Foglio1!$W$64*O8/OUTPUT!$F$16)</f>
        <v>-3.4914048354136879E-4</v>
      </c>
      <c r="AA8" s="155">
        <f>IF(DATI!C40=0,"",(S8)/$S$4)</f>
        <v>2.6299766176938938E-2</v>
      </c>
      <c r="AB8" s="155">
        <f>IF(DATI!C40=0,"",(T8)/$S$4)</f>
        <v>1.9472220884451181E-2</v>
      </c>
      <c r="AC8" s="155">
        <f>IF(DATI!C40=0,"",Foglio1!$Q$67*TABULATI!AA8)</f>
        <v>27.403041368061526</v>
      </c>
      <c r="AD8" s="155">
        <f>IF(DATI!C40=0,"",Foglio1!$Q$67*TABULATI!AB8)</f>
        <v>20.289080550553908</v>
      </c>
      <c r="AE8" s="80">
        <f>IF(DATI!C40=0,"",AC8/O8)</f>
        <v>-2.962490958709354</v>
      </c>
      <c r="AF8" s="80">
        <f>IF(DATI!C40=0,"",AD8/P8)</f>
        <v>3.9978954896064627</v>
      </c>
      <c r="AG8" s="156">
        <f>IF(DATI!C40=0,"",(U8+V8)*Foglio1!$Q$61-W8*Foglio1!$Q$62)</f>
        <v>23.851788004559619</v>
      </c>
      <c r="AH8" s="156">
        <f>IF(DATI!C40=0,"",(X8+Y8)*Foglio1!$Q$62-Z8*Foglio1!$Q$61)</f>
        <v>3.6441528936576288</v>
      </c>
      <c r="AI8" s="156">
        <f>IF(DATI!C40=0,"",(U8+V8)*Foglio1!$Q$61-W8*Foglio1!$Q$62+AE8)</f>
        <v>20.889297045850267</v>
      </c>
      <c r="AJ8" s="156">
        <f>IF(DATI!C40=0,"",(X8+Y8)*Foglio1!$Q$62-Z8*Foglio1!$Q$61+AF8)</f>
        <v>7.6420483832640915</v>
      </c>
      <c r="AK8" s="156">
        <f>IF(DATI!C40=0,"",IF(Foglio1!$Q$61=0,0,AI8*100/Foglio1!$Q$61))</f>
        <v>2.9841852922643239</v>
      </c>
      <c r="AL8" s="156">
        <f>IF(DATI!C40=0,"",IF(Foglio1!$Q$62=0,0,AJ8*100/Foglio1!$Q$62))</f>
        <v>3.6390706586971864</v>
      </c>
      <c r="AM8" s="156">
        <f>IF(DATI!C40=0,"",AG8*P8)</f>
        <v>121.04639787541868</v>
      </c>
      <c r="AN8" s="155">
        <f>IF(DATI!C40=0,"",AH8*O8)</f>
        <v>-33.708414266333065</v>
      </c>
      <c r="AW8" s="79"/>
    </row>
    <row r="9" spans="2:49" ht="18" customHeight="1" x14ac:dyDescent="0.25">
      <c r="B9" s="19">
        <f>IF(DATI!C41=0,"",DATI!B41)</f>
        <v>3</v>
      </c>
      <c r="C9" s="80">
        <f>IF(DATI!C41=0,"",DATI!C41)</f>
        <v>0.65</v>
      </c>
      <c r="D9" s="80">
        <f>IF(DATI!C41=0,"",DATI!D41)</f>
        <v>0.4</v>
      </c>
      <c r="E9" s="83">
        <f>IF(DATI!C41=0,"",C9*D9)</f>
        <v>0.26</v>
      </c>
      <c r="F9" s="80">
        <f>IF(DATI!C41=0,"",E9/1.2)</f>
        <v>0.21666666666666667</v>
      </c>
      <c r="G9" s="80">
        <f>IF(DATI!C41=0,"",(C9*D9^3)/12)</f>
        <v>3.4666666666666678E-3</v>
      </c>
      <c r="H9" s="80">
        <f>IF(DATI!C41=0,"",(D9*C9^3)/12)</f>
        <v>9.1541666666666698E-3</v>
      </c>
      <c r="I9" s="146">
        <f>IF(DATI!C41=0,"",IF(H9=0,0,1/((DATI!$C$4^3)/(Foglio1!$O$15*DATI!$C$10*H9)+DATI!$C$4/(DATI!$C$11*$F9))))</f>
        <v>112216.68610896921</v>
      </c>
      <c r="J9" s="146">
        <f>IF(DATI!C41=0,"",IF(G9=0,0,1/((DATI!$C$4^3)/(Foglio1!$O$15*DATI!$C$10*G9)+DATI!$C$4/(DATI!$C$11*$F9))))</f>
        <v>45621.780721118485</v>
      </c>
      <c r="K9" s="80">
        <f>IF(DATI!C41=0,"",DATI!E41)</f>
        <v>-5.75</v>
      </c>
      <c r="L9" s="80">
        <f>IF(DATI!C41=0,"",DATI!F41)</f>
        <v>4.45</v>
      </c>
      <c r="M9" s="146">
        <f>IF(DATI!C41=0,"",J9*K9)</f>
        <v>-262325.23914643127</v>
      </c>
      <c r="N9" s="146">
        <f>IF(DATI!C41=0,"",I9*L9)</f>
        <v>499364.25318491302</v>
      </c>
      <c r="O9" s="80">
        <f>IF(DATI!C41=0,"",IF(K9-OUTPUT!$F$7=0,0.000001,K9-OUTPUT!$F$7))</f>
        <v>-5.75</v>
      </c>
      <c r="P9" s="80">
        <f>IF(DATI!C41=0,"",IF(L9-OUTPUT!$F$8=0,0.00001,L9-OUTPUT!$F$8))</f>
        <v>5.074940203739815</v>
      </c>
      <c r="Q9" s="80">
        <f>IF(DATI!C41=0,"",O9^2)</f>
        <v>33.0625</v>
      </c>
      <c r="R9" s="80">
        <f>IF(DATI!C41=0,"",P9^2)</f>
        <v>25.755018071534714</v>
      </c>
      <c r="S9" s="146">
        <f>IF(DATI!C41=0,"",J9*Q9)</f>
        <v>1508370.12509198</v>
      </c>
      <c r="T9" s="146">
        <f>IF(DATI!C41=0,"",I9*R9)</f>
        <v>2890142.7786642406</v>
      </c>
      <c r="U9" s="80">
        <f>IF(DATI!C41=0,"",I9/I$4)</f>
        <v>3.3602816138139514E-2</v>
      </c>
      <c r="V9" s="80">
        <f>IF(DATI!C41=0,"",I9*Foglio1!$W$64*P9/OUTPUT!$F$16)</f>
        <v>4.7116672551708561E-4</v>
      </c>
      <c r="W9" s="80">
        <f>IF(DATI!C41=0,"",I9*Foglio1!$W$63*P9/OUTPUT!$F$16)</f>
        <v>0</v>
      </c>
      <c r="X9" s="80">
        <f>IF(DATI!C41=0,"",J9/J$4)</f>
        <v>1.6189307405612717E-2</v>
      </c>
      <c r="Y9" s="80">
        <f>IF(DATI!C41=0,"",J9*Foglio1!$W$63*O9/OUTPUT!$F$16)</f>
        <v>0</v>
      </c>
      <c r="Z9" s="80">
        <f>IF(DATI!C41=0,"",J9*Foglio1!$W$64*O9/OUTPUT!$F$16)</f>
        <v>-2.1703327355274279E-4</v>
      </c>
      <c r="AA9" s="155">
        <f>IF(DATI!C41=0,"",(S9)/$S$4)</f>
        <v>1.0162583131921621E-2</v>
      </c>
      <c r="AB9" s="155">
        <f>IF(DATI!C41=0,"",(T9)/$S$4)</f>
        <v>1.9472220884451181E-2</v>
      </c>
      <c r="AC9" s="155">
        <f>IF(DATI!C41=0,"",Foglio1!$Q$67*TABULATI!AA9)</f>
        <v>10.588903494305733</v>
      </c>
      <c r="AD9" s="155">
        <f>IF(DATI!C41=0,"",Foglio1!$Q$67*TABULATI!AB9)</f>
        <v>20.289080550553908</v>
      </c>
      <c r="AE9" s="80">
        <f>IF(DATI!C41=0,"",AC9/O9)</f>
        <v>-1.8415484337923014</v>
      </c>
      <c r="AF9" s="80">
        <f>IF(DATI!C41=0,"",AD9/P9)</f>
        <v>3.9978954896064627</v>
      </c>
      <c r="AG9" s="156">
        <f>IF(DATI!C41=0,"",(U9+V9)*Foglio1!$Q$61-W9*Foglio1!$Q$62)</f>
        <v>23.851788004559619</v>
      </c>
      <c r="AH9" s="156">
        <f>IF(DATI!C41=0,"",(X9+Y9)*Foglio1!$Q$62-Z9*Foglio1!$Q$61)</f>
        <v>3.5516778466655907</v>
      </c>
      <c r="AI9" s="156">
        <f>IF(DATI!C41=0,"",(U9+V9)*Foglio1!$Q$61-W9*Foglio1!$Q$62+AE9)</f>
        <v>22.010239570767318</v>
      </c>
      <c r="AJ9" s="156">
        <f>IF(DATI!C41=0,"",(X9+Y9)*Foglio1!$Q$62-Z9*Foglio1!$Q$61+AF9)</f>
        <v>7.5495733362720534</v>
      </c>
      <c r="AK9" s="156">
        <f>IF(DATI!C41=0,"",IF(Foglio1!$Q$61=0,0,AI9*100/Foglio1!$Q$61))</f>
        <v>3.1443199386810452</v>
      </c>
      <c r="AL9" s="156">
        <f>IF(DATI!C41=0,"",IF(Foglio1!$Q$62=0,0,AJ9*100/Foglio1!$Q$62))</f>
        <v>3.5950349220343112</v>
      </c>
      <c r="AM9" s="156">
        <f>IF(DATI!C41=0,"",AG9*P9)</f>
        <v>121.04639787541868</v>
      </c>
      <c r="AN9" s="155">
        <f>IF(DATI!C41=0,"",AH9*O9)</f>
        <v>-20.422147618327145</v>
      </c>
      <c r="AW9" s="79"/>
    </row>
    <row r="10" spans="2:49" ht="18" customHeight="1" x14ac:dyDescent="0.25">
      <c r="B10" s="19">
        <f>IF(DATI!C42=0,"",DATI!B42)</f>
        <v>4</v>
      </c>
      <c r="C10" s="80">
        <f>IF(DATI!C42=0,"",DATI!C42)</f>
        <v>1.1499999999999999</v>
      </c>
      <c r="D10" s="80">
        <f>IF(DATI!C42=0,"",DATI!D42)</f>
        <v>0.3</v>
      </c>
      <c r="E10" s="83">
        <f>IF(DATI!C42=0,"",C10*D10)</f>
        <v>0.34499999999999997</v>
      </c>
      <c r="F10" s="80">
        <f>IF(DATI!C42=0,"",E10/1.2)</f>
        <v>0.28749999999999998</v>
      </c>
      <c r="G10" s="80">
        <f>IF(DATI!C42=0,"",(C10*D10^3)/12)</f>
        <v>2.5875E-3</v>
      </c>
      <c r="H10" s="80">
        <f>IF(DATI!C42=0,"",(D10*C10^3)/12)</f>
        <v>3.802187499999999E-2</v>
      </c>
      <c r="I10" s="146">
        <f>IF(DATI!C42=0,"",IF(H10=0,0,1/((DATI!$C$4^3)/(Foglio1!$O$15*DATI!$C$10*H10)+DATI!$C$4/(DATI!$C$11*$F10))))</f>
        <v>377436.67643338611</v>
      </c>
      <c r="J10" s="146">
        <f>IF(DATI!C42=0,"",IF(G10=0,0,1/((DATI!$C$4^3)/(Foglio1!$O$15*DATI!$C$10*G10)+DATI!$C$4/(DATI!$C$11*$F10))))</f>
        <v>34733.047544816836</v>
      </c>
      <c r="K10" s="80">
        <f>IF(DATI!C42=0,"",DATI!E42)</f>
        <v>-1.45</v>
      </c>
      <c r="L10" s="80">
        <f>IF(DATI!C42=0,"",DATI!F42)</f>
        <v>4.45</v>
      </c>
      <c r="M10" s="146">
        <f>IF(DATI!C42=0,"",J10*K10)</f>
        <v>-50362.918939984411</v>
      </c>
      <c r="N10" s="146">
        <f>IF(DATI!C42=0,"",I10*L10)</f>
        <v>1679593.2101285683</v>
      </c>
      <c r="O10" s="80">
        <f>IF(DATI!C42=0,"",IF(K10-OUTPUT!$F$7=0,0.000001,K10-OUTPUT!$F$7))</f>
        <v>-1.45</v>
      </c>
      <c r="P10" s="80">
        <f>IF(DATI!C42=0,"",IF(L10-OUTPUT!$F$8=0,0.00001,L10-OUTPUT!$F$8))</f>
        <v>5.074940203739815</v>
      </c>
      <c r="Q10" s="80">
        <f>IF(DATI!C42=0,"",O10^2)</f>
        <v>2.1025</v>
      </c>
      <c r="R10" s="80">
        <f>IF(DATI!C42=0,"",P10^2)</f>
        <v>25.755018071534714</v>
      </c>
      <c r="S10" s="146">
        <f>IF(DATI!C42=0,"",J10*Q10)</f>
        <v>73026.232462977394</v>
      </c>
      <c r="T10" s="146">
        <f>IF(DATI!C42=0,"",I10*R10)</f>
        <v>9720888.4224018604</v>
      </c>
      <c r="U10" s="80">
        <f>IF(DATI!C42=0,"",I10/I$4)</f>
        <v>0.1130218301907938</v>
      </c>
      <c r="V10" s="80">
        <f>IF(DATI!C42=0,"",I10*Foglio1!$W$64*P10/OUTPUT!$F$16)</f>
        <v>1.5847518679395069E-3</v>
      </c>
      <c r="W10" s="80">
        <f>IF(DATI!C42=0,"",I10*Foglio1!$W$63*P10/OUTPUT!$F$16)</f>
        <v>0</v>
      </c>
      <c r="X10" s="80">
        <f>IF(DATI!C42=0,"",J10/J$4)</f>
        <v>1.2325340548938926E-2</v>
      </c>
      <c r="Y10" s="80">
        <f>IF(DATI!C42=0,"",J10*Foglio1!$W$63*O10/OUTPUT!$F$16)</f>
        <v>0</v>
      </c>
      <c r="Z10" s="80">
        <f>IF(DATI!C42=0,"",J10*Foglio1!$W$64*O10/OUTPUT!$F$16)</f>
        <v>-4.1667470498768227E-5</v>
      </c>
      <c r="AA10" s="155">
        <f>IF(DATI!C42=0,"",(S10)/$S$4)</f>
        <v>4.9201130801419574E-4</v>
      </c>
      <c r="AB10" s="155">
        <f>IF(DATI!C42=0,"",(T10)/$S$4)</f>
        <v>6.5494095292273957E-2</v>
      </c>
      <c r="AC10" s="155">
        <f>IF(DATI!C42=0,"",Foglio1!$Q$67*TABULATI!AA10)</f>
        <v>0.51265118238539131</v>
      </c>
      <c r="AD10" s="155">
        <f>IF(DATI!C42=0,"",Foglio1!$Q$67*TABULATI!AB10)</f>
        <v>68.241572589784852</v>
      </c>
      <c r="AE10" s="80">
        <f>IF(DATI!C42=0,"",AC10/O10)</f>
        <v>-0.35355253957613197</v>
      </c>
      <c r="AF10" s="80">
        <f>IF(DATI!C42=0,"",AD10/P10)</f>
        <v>13.446773725431564</v>
      </c>
      <c r="AG10" s="156">
        <f>IF(DATI!C42=0,"",(U10+V10)*Foglio1!$Q$61-W10*Foglio1!$Q$62)</f>
        <v>80.224607441113321</v>
      </c>
      <c r="AH10" s="156">
        <f>IF(DATI!C42=0,"",(X10+Y10)*Foglio1!$Q$62-Z10*Foglio1!$Q$61)</f>
        <v>2.617488744626312</v>
      </c>
      <c r="AI10" s="156">
        <f>IF(DATI!C42=0,"",(U10+V10)*Foglio1!$Q$61-W10*Foglio1!$Q$62+AE10)</f>
        <v>79.871054901537192</v>
      </c>
      <c r="AJ10" s="156">
        <f>IF(DATI!C42=0,"",(X10+Y10)*Foglio1!$Q$62-Z10*Foglio1!$Q$61+AF10)</f>
        <v>16.064262470057876</v>
      </c>
      <c r="AK10" s="156">
        <f>IF(DATI!C42=0,"",IF(Foglio1!$Q$61=0,0,AI10*100/Foglio1!$Q$61))</f>
        <v>11.410150700219599</v>
      </c>
      <c r="AL10" s="156">
        <f>IF(DATI!C42=0,"",IF(Foglio1!$Q$62=0,0,AJ10*100/Foglio1!$Q$62))</f>
        <v>7.649648795265656</v>
      </c>
      <c r="AM10" s="156">
        <f>IF(DATI!C42=0,"",AG10*P10)</f>
        <v>407.13508563215032</v>
      </c>
      <c r="AN10" s="155">
        <f>IF(DATI!C42=0,"",AH10*O10)</f>
        <v>-3.7953586797081522</v>
      </c>
      <c r="AW10" s="79"/>
    </row>
    <row r="11" spans="2:49" ht="18" customHeight="1" x14ac:dyDescent="0.25">
      <c r="B11" s="19">
        <f>IF(DATI!C43=0,"",DATI!B43)</f>
        <v>5</v>
      </c>
      <c r="C11" s="80">
        <f>IF(DATI!C43=0,"",DATI!C43)</f>
        <v>1.1499999999999999</v>
      </c>
      <c r="D11" s="80">
        <f>IF(DATI!C43=0,"",DATI!D43)</f>
        <v>0.3</v>
      </c>
      <c r="E11" s="83">
        <f>IF(DATI!C43=0,"",C11*D11)</f>
        <v>0.34499999999999997</v>
      </c>
      <c r="F11" s="80">
        <f>IF(DATI!C43=0,"",E11/1.2)</f>
        <v>0.28749999999999998</v>
      </c>
      <c r="G11" s="80">
        <f>IF(DATI!C43=0,"",(C11*D11^3)/12)</f>
        <v>2.5875E-3</v>
      </c>
      <c r="H11" s="80">
        <f>IF(DATI!C43=0,"",(D11*C11^3)/12)</f>
        <v>3.802187499999999E-2</v>
      </c>
      <c r="I11" s="146">
        <f>IF(DATI!C43=0,"",IF(H11=0,0,1/((DATI!$C$4^3)/(Foglio1!$O$15*DATI!$C$10*H11)+DATI!$C$4/(DATI!$C$11*$F11))))</f>
        <v>377436.67643338611</v>
      </c>
      <c r="J11" s="146">
        <f>IF(DATI!C43=0,"",IF(G11=0,0,1/((DATI!$C$4^3)/(Foglio1!$O$15*DATI!$C$10*G11)+DATI!$C$4/(DATI!$C$11*$F11))))</f>
        <v>34733.047544816836</v>
      </c>
      <c r="K11" s="80">
        <f>IF(DATI!C43=0,"",DATI!E43)</f>
        <v>1.45</v>
      </c>
      <c r="L11" s="80">
        <f>IF(DATI!C43=0,"",DATI!F43)</f>
        <v>4.45</v>
      </c>
      <c r="M11" s="146">
        <f>IF(DATI!C43=0,"",J11*K11)</f>
        <v>50362.918939984411</v>
      </c>
      <c r="N11" s="146">
        <f>IF(DATI!C43=0,"",I11*L11)</f>
        <v>1679593.2101285683</v>
      </c>
      <c r="O11" s="80">
        <f>IF(DATI!C43=0,"",IF(K11-OUTPUT!$F$7=0,0.000001,K11-OUTPUT!$F$7))</f>
        <v>1.45</v>
      </c>
      <c r="P11" s="80">
        <f>IF(DATI!C43=0,"",IF(L11-OUTPUT!$F$8=0,0.00001,L11-OUTPUT!$F$8))</f>
        <v>5.074940203739815</v>
      </c>
      <c r="Q11" s="80">
        <f>IF(DATI!C43=0,"",O11^2)</f>
        <v>2.1025</v>
      </c>
      <c r="R11" s="80">
        <f>IF(DATI!C43=0,"",P11^2)</f>
        <v>25.755018071534714</v>
      </c>
      <c r="S11" s="146">
        <f>IF(DATI!C43=0,"",J11*Q11)</f>
        <v>73026.232462977394</v>
      </c>
      <c r="T11" s="146">
        <f>IF(DATI!C43=0,"",I11*R11)</f>
        <v>9720888.4224018604</v>
      </c>
      <c r="U11" s="80">
        <f>IF(DATI!C43=0,"",I11/I$4)</f>
        <v>0.1130218301907938</v>
      </c>
      <c r="V11" s="80">
        <f>IF(DATI!C43=0,"",I11*Foglio1!$W$64*P11/OUTPUT!$F$16)</f>
        <v>1.5847518679395069E-3</v>
      </c>
      <c r="W11" s="80">
        <f>IF(DATI!C43=0,"",I11*Foglio1!$W$63*P11/OUTPUT!$F$16)</f>
        <v>0</v>
      </c>
      <c r="X11" s="80">
        <f>IF(DATI!C43=0,"",J11/J$4)</f>
        <v>1.2325340548938926E-2</v>
      </c>
      <c r="Y11" s="80">
        <f>IF(DATI!C43=0,"",J11*Foglio1!$W$63*O11/OUTPUT!$F$16)</f>
        <v>0</v>
      </c>
      <c r="Z11" s="80">
        <f>IF(DATI!C43=0,"",J11*Foglio1!$W$64*O11/OUTPUT!$F$16)</f>
        <v>4.1667470498768227E-5</v>
      </c>
      <c r="AA11" s="155">
        <f>IF(DATI!C43=0,"",(S11)/$S$4)</f>
        <v>4.9201130801419574E-4</v>
      </c>
      <c r="AB11" s="155">
        <f>IF(DATI!C43=0,"",(T11)/$S$4)</f>
        <v>6.5494095292273957E-2</v>
      </c>
      <c r="AC11" s="155">
        <f>IF(DATI!C43=0,"",Foglio1!$Q$67*TABULATI!AA11)</f>
        <v>0.51265118238539131</v>
      </c>
      <c r="AD11" s="155">
        <f>IF(DATI!C43=0,"",Foglio1!$Q$67*TABULATI!AB11)</f>
        <v>68.241572589784852</v>
      </c>
      <c r="AE11" s="80">
        <f>IF(DATI!C43=0,"",AC11/O11)</f>
        <v>0.35355253957613197</v>
      </c>
      <c r="AF11" s="80">
        <f>IF(DATI!C43=0,"",AD11/P11)</f>
        <v>13.446773725431564</v>
      </c>
      <c r="AG11" s="156">
        <f>IF(DATI!C43=0,"",(U11+V11)*Foglio1!$Q$61-W11*Foglio1!$Q$62)</f>
        <v>80.224607441113321</v>
      </c>
      <c r="AH11" s="156">
        <f>IF(DATI!C43=0,"",(X11+Y11)*Foglio1!$Q$62-Z11*Foglio1!$Q$61)</f>
        <v>2.5591542859280367</v>
      </c>
      <c r="AI11" s="156">
        <f>IF(DATI!C43=0,"",(U11+V11)*Foglio1!$Q$61-W11*Foglio1!$Q$62+AE11)</f>
        <v>80.578159980689449</v>
      </c>
      <c r="AJ11" s="156">
        <f>IF(DATI!C43=0,"",(X11+Y11)*Foglio1!$Q$62-Z11*Foglio1!$Q$61+AF11)</f>
        <v>16.0059280113596</v>
      </c>
      <c r="AK11" s="156">
        <f>IF(DATI!C43=0,"",IF(Foglio1!$Q$61=0,0,AI11*100/Foglio1!$Q$61))</f>
        <v>11.511165711527065</v>
      </c>
      <c r="AL11" s="156">
        <f>IF(DATI!C43=0,"",IF(Foglio1!$Q$62=0,0,AJ11*100/Foglio1!$Q$62))</f>
        <v>7.6218704815998102</v>
      </c>
      <c r="AM11" s="156">
        <f>IF(DATI!C43=0,"",AG11*P11)</f>
        <v>407.13508563215032</v>
      </c>
      <c r="AN11" s="155">
        <f>IF(DATI!C43=0,"",AH11*O11)</f>
        <v>3.710773714595653</v>
      </c>
      <c r="AW11" s="79"/>
    </row>
    <row r="12" spans="2:49" ht="18" customHeight="1" x14ac:dyDescent="0.25">
      <c r="B12" s="19">
        <f>IF(DATI!C44=0,"",DATI!B44)</f>
        <v>6</v>
      </c>
      <c r="C12" s="80">
        <f>IF(DATI!C44=0,"",DATI!C44)</f>
        <v>0.65</v>
      </c>
      <c r="D12" s="80">
        <f>IF(DATI!C44=0,"",DATI!D44)</f>
        <v>0.4</v>
      </c>
      <c r="E12" s="83">
        <f>IF(DATI!C44=0,"",C12*D12)</f>
        <v>0.26</v>
      </c>
      <c r="F12" s="80">
        <f>IF(DATI!C44=0,"",E12/1.2)</f>
        <v>0.21666666666666667</v>
      </c>
      <c r="G12" s="80">
        <f>IF(DATI!C44=0,"",(C12*D12^3)/12)</f>
        <v>3.4666666666666678E-3</v>
      </c>
      <c r="H12" s="80">
        <f>IF(DATI!C44=0,"",(D12*C12^3)/12)</f>
        <v>9.1541666666666698E-3</v>
      </c>
      <c r="I12" s="146">
        <f>IF(DATI!C44=0,"",IF(H12=0,0,1/((DATI!$C$4^3)/(Foglio1!$O$15*DATI!$C$10*H12)+DATI!$C$4/(DATI!$C$11*$F12))))</f>
        <v>112216.68610896921</v>
      </c>
      <c r="J12" s="146">
        <f>IF(DATI!C44=0,"",IF(G12=0,0,1/((DATI!$C$4^3)/(Foglio1!$O$15*DATI!$C$10*G12)+DATI!$C$4/(DATI!$C$11*$F12))))</f>
        <v>45621.780721118485</v>
      </c>
      <c r="K12" s="80">
        <f>IF(DATI!C44=0,"",DATI!E44)</f>
        <v>5.75</v>
      </c>
      <c r="L12" s="80">
        <f>IF(DATI!C44=0,"",DATI!F44)</f>
        <v>4.45</v>
      </c>
      <c r="M12" s="146">
        <f>IF(DATI!C44=0,"",J12*K12)</f>
        <v>262325.23914643127</v>
      </c>
      <c r="N12" s="146">
        <f>IF(DATI!C44=0,"",I12*L12)</f>
        <v>499364.25318491302</v>
      </c>
      <c r="O12" s="80">
        <f>IF(DATI!C44=0,"",IF(K12-OUTPUT!$F$7=0,0.000001,K12-OUTPUT!$F$7))</f>
        <v>5.75</v>
      </c>
      <c r="P12" s="80">
        <f>IF(DATI!C44=0,"",IF(L12-OUTPUT!$F$8=0,0.00001,L12-OUTPUT!$F$8))</f>
        <v>5.074940203739815</v>
      </c>
      <c r="Q12" s="80">
        <f>IF(DATI!C44=0,"",O12^2)</f>
        <v>33.0625</v>
      </c>
      <c r="R12" s="80">
        <f>IF(DATI!C44=0,"",P12^2)</f>
        <v>25.755018071534714</v>
      </c>
      <c r="S12" s="146">
        <f>IF(DATI!C44=0,"",J12*Q12)</f>
        <v>1508370.12509198</v>
      </c>
      <c r="T12" s="146">
        <f>IF(DATI!C44=0,"",I12*R12)</f>
        <v>2890142.7786642406</v>
      </c>
      <c r="U12" s="80">
        <f>IF(DATI!C44=0,"",I12/I$4)</f>
        <v>3.3602816138139514E-2</v>
      </c>
      <c r="V12" s="80">
        <f>IF(DATI!C44=0,"",I12*Foglio1!$W$64*P12/OUTPUT!$F$16)</f>
        <v>4.7116672551708561E-4</v>
      </c>
      <c r="W12" s="80">
        <f>IF(DATI!C44=0,"",I12*Foglio1!$W$63*P12/OUTPUT!$F$16)</f>
        <v>0</v>
      </c>
      <c r="X12" s="80">
        <f>IF(DATI!C44=0,"",J12/J$4)</f>
        <v>1.6189307405612717E-2</v>
      </c>
      <c r="Y12" s="80">
        <f>IF(DATI!C44=0,"",J12*Foglio1!$W$63*O12/OUTPUT!$F$16)</f>
        <v>0</v>
      </c>
      <c r="Z12" s="80">
        <f>IF(DATI!C44=0,"",J12*Foglio1!$W$64*O12/OUTPUT!$F$16)</f>
        <v>2.1703327355274279E-4</v>
      </c>
      <c r="AA12" s="155">
        <f>IF(DATI!C44=0,"",(S12)/$S$4)</f>
        <v>1.0162583131921621E-2</v>
      </c>
      <c r="AB12" s="155">
        <f>IF(DATI!C44=0,"",(T12)/$S$4)</f>
        <v>1.9472220884451181E-2</v>
      </c>
      <c r="AC12" s="155">
        <f>IF(DATI!C44=0,"",Foglio1!$Q$67*TABULATI!AA12)</f>
        <v>10.588903494305733</v>
      </c>
      <c r="AD12" s="155">
        <f>IF(DATI!C44=0,"",Foglio1!$Q$67*TABULATI!AB12)</f>
        <v>20.289080550553908</v>
      </c>
      <c r="AE12" s="80">
        <f>IF(DATI!C44=0,"",AC12/O12)</f>
        <v>1.8415484337923014</v>
      </c>
      <c r="AF12" s="80">
        <f>IF(DATI!C44=0,"",AD12/P12)</f>
        <v>3.9978954896064627</v>
      </c>
      <c r="AG12" s="156">
        <f>IF(DATI!C44=0,"",(U12+V12)*Foglio1!$Q$61-W12*Foglio1!$Q$62)</f>
        <v>23.851788004559619</v>
      </c>
      <c r="AH12" s="156">
        <f>IF(DATI!C44=0,"",(X12+Y12)*Foglio1!$Q$62-Z12*Foglio1!$Q$61)</f>
        <v>3.2478312636917508</v>
      </c>
      <c r="AI12" s="156">
        <f>IF(DATI!C44=0,"",(U12+V12)*Foglio1!$Q$61-W12*Foglio1!$Q$62+AE12)</f>
        <v>25.69333643835192</v>
      </c>
      <c r="AJ12" s="156">
        <f>IF(DATI!C44=0,"",(X12+Y12)*Foglio1!$Q$62-Z12*Foglio1!$Q$61+AF12)</f>
        <v>7.2457267532982135</v>
      </c>
      <c r="AK12" s="156">
        <f>IF(DATI!C44=0,"",IF(Foglio1!$Q$61=0,0,AI12*100/Foglio1!$Q$61))</f>
        <v>3.6704766340502744</v>
      </c>
      <c r="AL12" s="156">
        <f>IF(DATI!C44=0,"",IF(Foglio1!$Q$62=0,0,AJ12*100/Foglio1!$Q$62))</f>
        <v>3.4503460729991491</v>
      </c>
      <c r="AM12" s="156">
        <f>IF(DATI!C44=0,"",AG12*P12)</f>
        <v>121.04639787541868</v>
      </c>
      <c r="AN12" s="155">
        <f>IF(DATI!C44=0,"",AH12*O12)</f>
        <v>18.675029766227567</v>
      </c>
      <c r="AW12" s="79"/>
    </row>
    <row r="13" spans="2:49" ht="18" customHeight="1" x14ac:dyDescent="0.25">
      <c r="B13" s="19">
        <f>IF(DATI!C45=0,"",DATI!B45)</f>
        <v>7</v>
      </c>
      <c r="C13" s="80">
        <f>IF(DATI!C45=0,"",DATI!C45)</f>
        <v>0.65</v>
      </c>
      <c r="D13" s="80">
        <f>IF(DATI!C45=0,"",DATI!D45)</f>
        <v>0.4</v>
      </c>
      <c r="E13" s="83">
        <f>IF(DATI!C45=0,"",C13*D13)</f>
        <v>0.26</v>
      </c>
      <c r="F13" s="80">
        <f>IF(DATI!C45=0,"",E13/1.2)</f>
        <v>0.21666666666666667</v>
      </c>
      <c r="G13" s="80">
        <f>IF(DATI!C45=0,"",(C13*D13^3)/12)</f>
        <v>3.4666666666666678E-3</v>
      </c>
      <c r="H13" s="80">
        <f>IF(DATI!C45=0,"",(D13*C13^3)/12)</f>
        <v>9.1541666666666698E-3</v>
      </c>
      <c r="I13" s="146">
        <f>IF(DATI!C45=0,"",IF(H13=0,0,1/((DATI!$C$4^3)/(Foglio1!$O$15*DATI!$C$10*H13)+DATI!$C$4/(DATI!$C$11*$F13))))</f>
        <v>112216.68610896921</v>
      </c>
      <c r="J13" s="146">
        <f>IF(DATI!C45=0,"",IF(G13=0,0,1/((DATI!$C$4^3)/(Foglio1!$O$15*DATI!$C$10*G13)+DATI!$C$4/(DATI!$C$11*$F13))))</f>
        <v>45621.780721118485</v>
      </c>
      <c r="K13" s="80">
        <f>IF(DATI!C45=0,"",DATI!E45)</f>
        <v>9.25</v>
      </c>
      <c r="L13" s="80">
        <f>IF(DATI!C45=0,"",DATI!F45)</f>
        <v>4.45</v>
      </c>
      <c r="M13" s="146">
        <f>IF(DATI!C45=0,"",J13*K13)</f>
        <v>422001.47167034599</v>
      </c>
      <c r="N13" s="146">
        <f>IF(DATI!C45=0,"",I13*L13)</f>
        <v>499364.25318491302</v>
      </c>
      <c r="O13" s="80">
        <f>IF(DATI!C45=0,"",IF(K13-OUTPUT!$F$7=0,0.000001,K13-OUTPUT!$F$7))</f>
        <v>9.25</v>
      </c>
      <c r="P13" s="80">
        <f>IF(DATI!C45=0,"",IF(L13-OUTPUT!$F$8=0,0.00001,L13-OUTPUT!$F$8))</f>
        <v>5.074940203739815</v>
      </c>
      <c r="Q13" s="80">
        <f>IF(DATI!C45=0,"",O13^2)</f>
        <v>85.5625</v>
      </c>
      <c r="R13" s="80">
        <f>IF(DATI!C45=0,"",P13^2)</f>
        <v>25.755018071534714</v>
      </c>
      <c r="S13" s="146">
        <f>IF(DATI!C45=0,"",J13*Q13)</f>
        <v>3903513.6129507003</v>
      </c>
      <c r="T13" s="146">
        <f>IF(DATI!C45=0,"",I13*R13)</f>
        <v>2890142.7786642406</v>
      </c>
      <c r="U13" s="80">
        <f>IF(DATI!C45=0,"",I13/I$4)</f>
        <v>3.3602816138139514E-2</v>
      </c>
      <c r="V13" s="80">
        <f>IF(DATI!C45=0,"",I13*Foglio1!$W$64*P13/OUTPUT!$F$16)</f>
        <v>4.7116672551708561E-4</v>
      </c>
      <c r="W13" s="80">
        <f>IF(DATI!C45=0,"",I13*Foglio1!$W$63*P13/OUTPUT!$F$16)</f>
        <v>0</v>
      </c>
      <c r="X13" s="80">
        <f>IF(DATI!C45=0,"",J13/J$4)</f>
        <v>1.6189307405612717E-2</v>
      </c>
      <c r="Y13" s="80">
        <f>IF(DATI!C45=0,"",J13*Foglio1!$W$63*O13/OUTPUT!$F$16)</f>
        <v>0</v>
      </c>
      <c r="Z13" s="80">
        <f>IF(DATI!C45=0,"",J13*Foglio1!$W$64*O13/OUTPUT!$F$16)</f>
        <v>3.4914048354136879E-4</v>
      </c>
      <c r="AA13" s="155">
        <f>IF(DATI!C45=0,"",(S13)/$S$4)</f>
        <v>2.6299766176938938E-2</v>
      </c>
      <c r="AB13" s="155">
        <f>IF(DATI!C45=0,"",(T13)/$S$4)</f>
        <v>1.9472220884451181E-2</v>
      </c>
      <c r="AC13" s="155">
        <f>IF(DATI!C45=0,"",Foglio1!$Q$67*TABULATI!AA13)</f>
        <v>27.403041368061526</v>
      </c>
      <c r="AD13" s="155">
        <f>IF(DATI!C45=0,"",Foglio1!$Q$67*TABULATI!AB13)</f>
        <v>20.289080550553908</v>
      </c>
      <c r="AE13" s="80">
        <f>IF(DATI!C45=0,"",AC13/O13)</f>
        <v>2.962490958709354</v>
      </c>
      <c r="AF13" s="80">
        <f>IF(DATI!C45=0,"",AD13/P13)</f>
        <v>3.9978954896064627</v>
      </c>
      <c r="AG13" s="156">
        <f>IF(DATI!C45=0,"",(U13+V13)*Foglio1!$Q$61-W13*Foglio1!$Q$62)</f>
        <v>23.851788004559619</v>
      </c>
      <c r="AH13" s="156">
        <f>IF(DATI!C45=0,"",(X13+Y13)*Foglio1!$Q$62-Z13*Foglio1!$Q$61)</f>
        <v>3.1553562166997127</v>
      </c>
      <c r="AI13" s="156">
        <f>IF(DATI!C45=0,"",(U13+V13)*Foglio1!$Q$61-W13*Foglio1!$Q$62+AE13)</f>
        <v>26.814278963268972</v>
      </c>
      <c r="AJ13" s="156">
        <f>IF(DATI!C45=0,"",(X13+Y13)*Foglio1!$Q$62-Z13*Foglio1!$Q$61+AF13)</f>
        <v>7.1532517063061754</v>
      </c>
      <c r="AK13" s="156">
        <f>IF(DATI!C45=0,"",IF(Foglio1!$Q$61=0,0,AI13*100/Foglio1!$Q$61))</f>
        <v>3.8306112804669961</v>
      </c>
      <c r="AL13" s="156">
        <f>IF(DATI!C45=0,"",IF(Foglio1!$Q$62=0,0,AJ13*100/Foglio1!$Q$62))</f>
        <v>3.4063103363362739</v>
      </c>
      <c r="AM13" s="156">
        <f>IF(DATI!C45=0,"",AG13*P13)</f>
        <v>121.04639787541868</v>
      </c>
      <c r="AN13" s="155">
        <f>IF(DATI!C45=0,"",AH13*O13)</f>
        <v>29.187045004472342</v>
      </c>
      <c r="AW13" s="79"/>
    </row>
    <row r="14" spans="2:49" ht="18" customHeight="1" x14ac:dyDescent="0.25">
      <c r="B14" s="19">
        <f>IF(DATI!C46=0,"",DATI!B46)</f>
        <v>8</v>
      </c>
      <c r="C14" s="80">
        <f>IF(DATI!C46=0,"",DATI!C46)</f>
        <v>0.4</v>
      </c>
      <c r="D14" s="80">
        <f>IF(DATI!C46=0,"",DATI!D46)</f>
        <v>0.4</v>
      </c>
      <c r="E14" s="83">
        <f>IF(DATI!C46=0,"",C14*D14)</f>
        <v>0.16000000000000003</v>
      </c>
      <c r="F14" s="80">
        <f>IF(DATI!C46=0,"",E14/1.2)</f>
        <v>0.13333333333333336</v>
      </c>
      <c r="G14" s="80">
        <f>IF(DATI!C46=0,"",(C14*D14^3)/12)</f>
        <v>2.1333333333333339E-3</v>
      </c>
      <c r="H14" s="80">
        <f>IF(DATI!C46=0,"",(D14*C14^3)/12)</f>
        <v>2.1333333333333339E-3</v>
      </c>
      <c r="I14" s="146">
        <f>IF(DATI!C46=0,"",IF(H14=0,0,1/((DATI!$C$4^3)/(Foglio1!$O$15*DATI!$C$10*H14)+DATI!$C$4/(DATI!$C$11*$F14))))</f>
        <v>28074.941982226759</v>
      </c>
      <c r="J14" s="146">
        <f>IF(DATI!C46=0,"",IF(G14=0,0,1/((DATI!$C$4^3)/(Foglio1!$O$15*DATI!$C$10*G14)+DATI!$C$4/(DATI!$C$11*$F14))))</f>
        <v>28074.941982226759</v>
      </c>
      <c r="K14" s="80">
        <f>IF(DATI!C46=0,"",DATI!E46)</f>
        <v>13.4</v>
      </c>
      <c r="L14" s="80">
        <f>IF(DATI!C46=0,"",DATI!F46)</f>
        <v>4.45</v>
      </c>
      <c r="M14" s="146">
        <f>IF(DATI!C46=0,"",J14*K14)</f>
        <v>376204.22256183857</v>
      </c>
      <c r="N14" s="146">
        <f>IF(DATI!C46=0,"",I14*L14)</f>
        <v>124933.49182090908</v>
      </c>
      <c r="O14" s="80">
        <f>IF(DATI!C46=0,"",IF(K14-OUTPUT!$F$7=0,0.000001,K14-OUTPUT!$F$7))</f>
        <v>13.4</v>
      </c>
      <c r="P14" s="80">
        <f>IF(DATI!C46=0,"",IF(L14-OUTPUT!$F$8=0,0.00001,L14-OUTPUT!$F$8))</f>
        <v>5.074940203739815</v>
      </c>
      <c r="Q14" s="80">
        <f>IF(DATI!C46=0,"",O14^2)</f>
        <v>179.56</v>
      </c>
      <c r="R14" s="80">
        <f>IF(DATI!C46=0,"",P14^2)</f>
        <v>25.755018071534714</v>
      </c>
      <c r="S14" s="146">
        <f>IF(DATI!C46=0,"",J14*Q14)</f>
        <v>5041136.5823286371</v>
      </c>
      <c r="T14" s="146">
        <f>IF(DATI!C46=0,"",I14*R14)</f>
        <v>723070.63810953882</v>
      </c>
      <c r="U14" s="80">
        <f>IF(DATI!C46=0,"",I14/I$4)</f>
        <v>8.4069236601908206E-3</v>
      </c>
      <c r="V14" s="80">
        <f>IF(DATI!C46=0,"",I14*Foglio1!$W$64*P14/OUTPUT!$F$16)</f>
        <v>1.1787889075607498E-4</v>
      </c>
      <c r="W14" s="80">
        <f>IF(DATI!C46=0,"",I14*Foglio1!$W$63*P14/OUTPUT!$F$16)</f>
        <v>0</v>
      </c>
      <c r="X14" s="80">
        <f>IF(DATI!C46=0,"",J14/J$4)</f>
        <v>9.9626507111462877E-3</v>
      </c>
      <c r="Y14" s="80">
        <f>IF(DATI!C46=0,"",J14*Foglio1!$W$63*O14/OUTPUT!$F$16)</f>
        <v>0</v>
      </c>
      <c r="Z14" s="80">
        <f>IF(DATI!C46=0,"",J14*Foglio1!$W$64*O14/OUTPUT!$F$16)</f>
        <v>3.1125039364353216E-4</v>
      </c>
      <c r="AA14" s="155">
        <f>IF(DATI!C46=0,"",(S14)/$S$4)</f>
        <v>3.3964455238837329E-2</v>
      </c>
      <c r="AB14" s="155">
        <f>IF(DATI!C46=0,"",(T14)/$S$4)</f>
        <v>4.8716593810764494E-3</v>
      </c>
      <c r="AC14" s="155">
        <f>IF(DATI!C46=0,"",Foglio1!$Q$67*TABULATI!AA14)</f>
        <v>35.389264136106554</v>
      </c>
      <c r="AD14" s="155">
        <f>IF(DATI!C46=0,"",Foglio1!$Q$67*TABULATI!AB14)</f>
        <v>5.0760254921126071</v>
      </c>
      <c r="AE14" s="80">
        <f>IF(DATI!C46=0,"",AC14/O14)</f>
        <v>2.6409898609034741</v>
      </c>
      <c r="AF14" s="80">
        <f>IF(DATI!C46=0,"",AD14/P14)</f>
        <v>1.0002138524453927</v>
      </c>
      <c r="AG14" s="156">
        <f>IF(DATI!C46=0,"",(U14+V14)*Foglio1!$Q$61-W14*Foglio1!$Q$62)</f>
        <v>5.9673617856628267</v>
      </c>
      <c r="AH14" s="156">
        <f>IF(DATI!C46=0,"",(X14+Y14)*Foglio1!$Q$62-Z14*Foglio1!$Q$61)</f>
        <v>1.874281373790248</v>
      </c>
      <c r="AI14" s="156">
        <f>IF(DATI!C46=0,"",(U14+V14)*Foglio1!$Q$61-W14*Foglio1!$Q$62+AE14)</f>
        <v>8.6083516465663017</v>
      </c>
      <c r="AJ14" s="156">
        <f>IF(DATI!C46=0,"",(X14+Y14)*Foglio1!$Q$62-Z14*Foglio1!$Q$61+AF14)</f>
        <v>2.8744952262356405</v>
      </c>
      <c r="AK14" s="156">
        <f>IF(DATI!C46=0,"",IF(Foglio1!$Q$61=0,0,AI14*100/Foglio1!$Q$61))</f>
        <v>1.229764520938043</v>
      </c>
      <c r="AL14" s="156">
        <f>IF(DATI!C46=0,"",IF(Foglio1!$Q$62=0,0,AJ14*100/Foglio1!$Q$62))</f>
        <v>1.3688072505884004</v>
      </c>
      <c r="AM14" s="156">
        <f>IF(DATI!C46=0,"",AG14*P14)</f>
        <v>30.284004236320893</v>
      </c>
      <c r="AN14" s="155">
        <f>IF(DATI!C46=0,"",AH14*O14)</f>
        <v>25.115370408789325</v>
      </c>
      <c r="AW14" s="79"/>
    </row>
    <row r="15" spans="2:49" ht="18" customHeight="1" x14ac:dyDescent="0.25">
      <c r="B15" s="19">
        <f>IF(DATI!C47=0,"",DATI!B47)</f>
        <v>9</v>
      </c>
      <c r="C15" s="80">
        <f>IF(DATI!C47=0,"",DATI!C47)</f>
        <v>0.65</v>
      </c>
      <c r="D15" s="80">
        <f>IF(DATI!C47=0,"",DATI!D47)</f>
        <v>0.4</v>
      </c>
      <c r="E15" s="83">
        <f>IF(DATI!C47=0,"",C15*D15)</f>
        <v>0.26</v>
      </c>
      <c r="F15" s="80">
        <f>IF(DATI!C47=0,"",E15/1.2)</f>
        <v>0.21666666666666667</v>
      </c>
      <c r="G15" s="80">
        <f>IF(DATI!C47=0,"",(C15*D15^3)/12)</f>
        <v>3.4666666666666678E-3</v>
      </c>
      <c r="H15" s="80">
        <f>IF(DATI!C47=0,"",(D15*C15^3)/12)</f>
        <v>9.1541666666666698E-3</v>
      </c>
      <c r="I15" s="146">
        <f>IF(DATI!C47=0,"",IF(H15=0,0,1/((DATI!$C$4^3)/(Foglio1!$O$15*DATI!$C$10*H15)+DATI!$C$4/(DATI!$C$11*$F15))))</f>
        <v>112216.68610896921</v>
      </c>
      <c r="J15" s="146">
        <f>IF(DATI!C47=0,"",IF(G15=0,0,1/((DATI!$C$4^3)/(Foglio1!$O$15*DATI!$C$10*G15)+DATI!$C$4/(DATI!$C$11*$F15))))</f>
        <v>45621.780721118485</v>
      </c>
      <c r="K15" s="80">
        <f>IF(DATI!C47=0,"",DATI!E47)</f>
        <v>-13.4</v>
      </c>
      <c r="L15" s="80">
        <f>IF(DATI!C47=0,"",DATI!F47)</f>
        <v>-4.45</v>
      </c>
      <c r="M15" s="146">
        <f>IF(DATI!C47=0,"",J15*K15)</f>
        <v>-611331.86166298774</v>
      </c>
      <c r="N15" s="146">
        <f>IF(DATI!C47=0,"",I15*L15)</f>
        <v>-499364.25318491302</v>
      </c>
      <c r="O15" s="80">
        <f>IF(DATI!C47=0,"",IF(K15-OUTPUT!$F$7=0,0.000001,K15-OUTPUT!$F$7))</f>
        <v>-13.4</v>
      </c>
      <c r="P15" s="80">
        <f>IF(DATI!C47=0,"",IF(L15-OUTPUT!$F$8=0,0.00001,L15-OUTPUT!$F$8))</f>
        <v>-3.8250597962601853</v>
      </c>
      <c r="Q15" s="80">
        <f>IF(DATI!C47=0,"",O15^2)</f>
        <v>179.56</v>
      </c>
      <c r="R15" s="80">
        <f>IF(DATI!C47=0,"",P15^2)</f>
        <v>14.63108244496601</v>
      </c>
      <c r="S15" s="146">
        <f>IF(DATI!C47=0,"",J15*Q15)</f>
        <v>8191846.9462840352</v>
      </c>
      <c r="T15" s="146">
        <f>IF(DATI!C47=0,"",I15*R15)</f>
        <v>1641851.5861612004</v>
      </c>
      <c r="U15" s="80">
        <f>IF(DATI!C47=0,"",I15/I$4)</f>
        <v>3.3602816138139514E-2</v>
      </c>
      <c r="V15" s="80">
        <f>IF(DATI!C47=0,"",I15*Foglio1!$W$64*P15/OUTPUT!$F$16)</f>
        <v>-3.5512554370253625E-4</v>
      </c>
      <c r="W15" s="80">
        <f>IF(DATI!C47=0,"",I15*Foglio1!$W$63*P15/OUTPUT!$F$16)</f>
        <v>0</v>
      </c>
      <c r="X15" s="80">
        <f>IF(DATI!C47=0,"",J15/J$4)</f>
        <v>1.6189307405612717E-2</v>
      </c>
      <c r="Y15" s="80">
        <f>IF(DATI!C47=0,"",J15*Foglio1!$W$63*O15/OUTPUT!$F$16)</f>
        <v>0</v>
      </c>
      <c r="Z15" s="80">
        <f>IF(DATI!C47=0,"",J15*Foglio1!$W$64*O15/OUTPUT!$F$16)</f>
        <v>-5.0578188967073971E-4</v>
      </c>
      <c r="AA15" s="155">
        <f>IF(DATI!C47=0,"",(S15)/$S$4)</f>
        <v>5.5192239763110662E-2</v>
      </c>
      <c r="AB15" s="155">
        <f>IF(DATI!C47=0,"",(T15)/$S$4)</f>
        <v>1.1061909114397965E-2</v>
      </c>
      <c r="AC15" s="155">
        <f>IF(DATI!C47=0,"",Foglio1!$Q$67*TABULATI!AA15)</f>
        <v>57.507554221173159</v>
      </c>
      <c r="AD15" s="155">
        <f>IF(DATI!C47=0,"",Foglio1!$Q$67*TABULATI!AB15)</f>
        <v>11.525956201746959</v>
      </c>
      <c r="AE15" s="80">
        <f>IF(DATI!C47=0,"",AC15/O15)</f>
        <v>-4.2916085239681463</v>
      </c>
      <c r="AF15" s="80">
        <f>IF(DATI!C47=0,"",AD15/P15)</f>
        <v>-3.0132747762573668</v>
      </c>
      <c r="AG15" s="156">
        <f>IF(DATI!C47=0,"",(U15+V15)*Foglio1!$Q$61-W15*Foglio1!$Q$62)</f>
        <v>23.273383416105883</v>
      </c>
      <c r="AH15" s="156">
        <f>IF(DATI!C47=0,"",(X15+Y15)*Foglio1!$Q$62-Z15*Foglio1!$Q$61)</f>
        <v>3.7538018779481885</v>
      </c>
      <c r="AI15" s="156">
        <f>IF(DATI!C47=0,"",(U15+V15)*Foglio1!$Q$61-W15*Foglio1!$Q$62+AE15)</f>
        <v>18.981774892137736</v>
      </c>
      <c r="AJ15" s="156">
        <f>IF(DATI!C47=0,"",(X15+Y15)*Foglio1!$Q$62-Z15*Foglio1!$Q$61+AF15)</f>
        <v>0.7405271016908217</v>
      </c>
      <c r="AK15" s="156">
        <f>IF(DATI!C47=0,"",IF(Foglio1!$Q$61=0,0,AI15*100/Foglio1!$Q$61))</f>
        <v>2.7116821274482481</v>
      </c>
      <c r="AL15" s="156">
        <f>IF(DATI!C47=0,"",IF(Foglio1!$Q$62=0,0,AJ15*100/Foglio1!$Q$62))</f>
        <v>0.35263195318610557</v>
      </c>
      <c r="AM15" s="156">
        <f>IF(DATI!C47=0,"",AG15*P15)</f>
        <v>-89.022083227895152</v>
      </c>
      <c r="AN15" s="155">
        <f>IF(DATI!C47=0,"",AH15*O15)</f>
        <v>-50.300945164505727</v>
      </c>
      <c r="AW15" s="79"/>
    </row>
    <row r="16" spans="2:49" ht="18" customHeight="1" x14ac:dyDescent="0.25">
      <c r="B16" s="19">
        <f>IF(DATI!C48=0,"",DATI!B48)</f>
        <v>10</v>
      </c>
      <c r="C16" s="80">
        <f>IF(DATI!C48=0,"",DATI!C48)</f>
        <v>0.65</v>
      </c>
      <c r="D16" s="80">
        <f>IF(DATI!C48=0,"",DATI!D48)</f>
        <v>0.4</v>
      </c>
      <c r="E16" s="83">
        <f>IF(DATI!C48=0,"",C16*D16)</f>
        <v>0.26</v>
      </c>
      <c r="F16" s="80">
        <f>IF(DATI!C48=0,"",E16/1.2)</f>
        <v>0.21666666666666667</v>
      </c>
      <c r="G16" s="80">
        <f>IF(DATI!C48=0,"",(C16*D16^3)/12)</f>
        <v>3.4666666666666678E-3</v>
      </c>
      <c r="H16" s="80">
        <f>IF(DATI!C48=0,"",(D16*C16^3)/12)</f>
        <v>9.1541666666666698E-3</v>
      </c>
      <c r="I16" s="146">
        <f>IF(DATI!C48=0,"",IF(H16=0,0,1/((DATI!$C$4^3)/(Foglio1!$O$15*DATI!$C$10*H16)+DATI!$C$4/(DATI!$C$11*$F16))))</f>
        <v>112216.68610896921</v>
      </c>
      <c r="J16" s="146">
        <f>IF(DATI!C48=0,"",IF(G16=0,0,1/((DATI!$C$4^3)/(Foglio1!$O$15*DATI!$C$10*G16)+DATI!$C$4/(DATI!$C$11*$F16))))</f>
        <v>45621.780721118485</v>
      </c>
      <c r="K16" s="80">
        <f>IF(DATI!C48=0,"",DATI!E48)</f>
        <v>-9.25</v>
      </c>
      <c r="L16" s="80">
        <f>IF(DATI!C48=0,"",DATI!F48)</f>
        <v>-4.45</v>
      </c>
      <c r="M16" s="146">
        <f>IF(DATI!C48=0,"",J16*K16)</f>
        <v>-422001.47167034599</v>
      </c>
      <c r="N16" s="146">
        <f>IF(DATI!C48=0,"",I16*L16)</f>
        <v>-499364.25318491302</v>
      </c>
      <c r="O16" s="80">
        <f>IF(DATI!C48=0,"",IF(K16-OUTPUT!$F$7=0,0.000001,K16-OUTPUT!$F$7))</f>
        <v>-9.25</v>
      </c>
      <c r="P16" s="80">
        <f>IF(DATI!C48=0,"",IF(L16-OUTPUT!$F$8=0,0.00001,L16-OUTPUT!$F$8))</f>
        <v>-3.8250597962601853</v>
      </c>
      <c r="Q16" s="80">
        <f>IF(DATI!C48=0,"",O16^2)</f>
        <v>85.5625</v>
      </c>
      <c r="R16" s="80">
        <f>IF(DATI!C48=0,"",P16^2)</f>
        <v>14.63108244496601</v>
      </c>
      <c r="S16" s="146">
        <f>IF(DATI!C48=0,"",J16*Q16)</f>
        <v>3903513.6129507003</v>
      </c>
      <c r="T16" s="146">
        <f>IF(DATI!C48=0,"",I16*R16)</f>
        <v>1641851.5861612004</v>
      </c>
      <c r="U16" s="80">
        <f>IF(DATI!C48=0,"",I16/I$4)</f>
        <v>3.3602816138139514E-2</v>
      </c>
      <c r="V16" s="80">
        <f>IF(DATI!C48=0,"",I16*Foglio1!$W$64*P16/OUTPUT!$F$16)</f>
        <v>-3.5512554370253625E-4</v>
      </c>
      <c r="W16" s="80">
        <f>IF(DATI!C48=0,"",I16*Foglio1!$W$63*P16/OUTPUT!$F$16)</f>
        <v>0</v>
      </c>
      <c r="X16" s="80">
        <f>IF(DATI!C48=0,"",J16/J$4)</f>
        <v>1.6189307405612717E-2</v>
      </c>
      <c r="Y16" s="80">
        <f>IF(DATI!C48=0,"",J16*Foglio1!$W$63*O16/OUTPUT!$F$16)</f>
        <v>0</v>
      </c>
      <c r="Z16" s="80">
        <f>IF(DATI!C48=0,"",J16*Foglio1!$W$64*O16/OUTPUT!$F$16)</f>
        <v>-3.4914048354136879E-4</v>
      </c>
      <c r="AA16" s="155">
        <f>IF(DATI!C48=0,"",(S16)/$S$4)</f>
        <v>2.6299766176938938E-2</v>
      </c>
      <c r="AB16" s="155">
        <f>IF(DATI!C48=0,"",(T16)/$S$4)</f>
        <v>1.1061909114397965E-2</v>
      </c>
      <c r="AC16" s="155">
        <f>IF(DATI!C48=0,"",Foglio1!$Q$67*TABULATI!AA16)</f>
        <v>27.403041368061526</v>
      </c>
      <c r="AD16" s="155">
        <f>IF(DATI!C48=0,"",Foglio1!$Q$67*TABULATI!AB16)</f>
        <v>11.525956201746959</v>
      </c>
      <c r="AE16" s="80">
        <f>IF(DATI!C48=0,"",AC16/O16)</f>
        <v>-2.962490958709354</v>
      </c>
      <c r="AF16" s="80">
        <f>IF(DATI!C48=0,"",AD16/P16)</f>
        <v>-3.0132747762573668</v>
      </c>
      <c r="AG16" s="156">
        <f>IF(DATI!C48=0,"",(U16+V16)*Foglio1!$Q$61-W16*Foglio1!$Q$62)</f>
        <v>23.273383416105883</v>
      </c>
      <c r="AH16" s="156">
        <f>IF(DATI!C48=0,"",(X16+Y16)*Foglio1!$Q$62-Z16*Foglio1!$Q$61)</f>
        <v>3.6441528936576288</v>
      </c>
      <c r="AI16" s="156">
        <f>IF(DATI!C48=0,"",(U16+V16)*Foglio1!$Q$61-W16*Foglio1!$Q$62+AE16)</f>
        <v>20.31089245739653</v>
      </c>
      <c r="AJ16" s="156">
        <f>IF(DATI!C48=0,"",(X16+Y16)*Foglio1!$Q$62-Z16*Foglio1!$Q$61+AF16)</f>
        <v>0.63087811740026201</v>
      </c>
      <c r="AK16" s="156">
        <f>IF(DATI!C48=0,"",IF(Foglio1!$Q$61=0,0,AI16*100/Foglio1!$Q$61))</f>
        <v>2.9015560653423615</v>
      </c>
      <c r="AL16" s="156">
        <f>IF(DATI!C48=0,"",IF(Foglio1!$Q$62=0,0,AJ16*100/Foglio1!$Q$62))</f>
        <v>0.30041815114298187</v>
      </c>
      <c r="AM16" s="156">
        <f>IF(DATI!C48=0,"",AG16*P16)</f>
        <v>-89.022083227895152</v>
      </c>
      <c r="AN16" s="155">
        <f>IF(DATI!C48=0,"",AH16*O16)</f>
        <v>-33.708414266333065</v>
      </c>
      <c r="AW16" s="79"/>
    </row>
    <row r="17" spans="2:49" ht="18" customHeight="1" x14ac:dyDescent="0.25">
      <c r="B17" s="19">
        <f>IF(DATI!C49=0,"",DATI!B49)</f>
        <v>11</v>
      </c>
      <c r="C17" s="80">
        <f>IF(DATI!C49=0,"",DATI!C49)</f>
        <v>0.65</v>
      </c>
      <c r="D17" s="80">
        <f>IF(DATI!C49=0,"",DATI!D49)</f>
        <v>0.4</v>
      </c>
      <c r="E17" s="83">
        <f>IF(DATI!C49=0,"",C17*D17)</f>
        <v>0.26</v>
      </c>
      <c r="F17" s="80">
        <f>IF(DATI!C49=0,"",E17/1.2)</f>
        <v>0.21666666666666667</v>
      </c>
      <c r="G17" s="80">
        <f>IF(DATI!C49=0,"",(C17*D17^3)/12)</f>
        <v>3.4666666666666678E-3</v>
      </c>
      <c r="H17" s="80">
        <f>IF(DATI!C49=0,"",(D17*C17^3)/12)</f>
        <v>9.1541666666666698E-3</v>
      </c>
      <c r="I17" s="146">
        <f>IF(DATI!C49=0,"",IF(H17=0,0,1/((DATI!$C$4^3)/(Foglio1!$O$15*DATI!$C$10*H17)+DATI!$C$4/(DATI!$C$11*$F17))))</f>
        <v>112216.68610896921</v>
      </c>
      <c r="J17" s="146">
        <f>IF(DATI!C49=0,"",IF(G17=0,0,1/((DATI!$C$4^3)/(Foglio1!$O$15*DATI!$C$10*G17)+DATI!$C$4/(DATI!$C$11*$F17))))</f>
        <v>45621.780721118485</v>
      </c>
      <c r="K17" s="80">
        <f>IF(DATI!C49=0,"",DATI!E49)</f>
        <v>-5.75</v>
      </c>
      <c r="L17" s="80">
        <f>IF(DATI!C49=0,"",DATI!F49)</f>
        <v>-4.45</v>
      </c>
      <c r="M17" s="146">
        <f>IF(DATI!C49=0,"",J17*K17)</f>
        <v>-262325.23914643127</v>
      </c>
      <c r="N17" s="146">
        <f>IF(DATI!C49=0,"",I17*L17)</f>
        <v>-499364.25318491302</v>
      </c>
      <c r="O17" s="80">
        <f>IF(DATI!C49=0,"",IF(K17-OUTPUT!$F$7=0,0.000001,K17-OUTPUT!$F$7))</f>
        <v>-5.75</v>
      </c>
      <c r="P17" s="80">
        <f>IF(DATI!C49=0,"",IF(L17-OUTPUT!$F$8=0,0.00001,L17-OUTPUT!$F$8))</f>
        <v>-3.8250597962601853</v>
      </c>
      <c r="Q17" s="80">
        <f>IF(DATI!C49=0,"",O17^2)</f>
        <v>33.0625</v>
      </c>
      <c r="R17" s="80">
        <f>IF(DATI!C49=0,"",P17^2)</f>
        <v>14.63108244496601</v>
      </c>
      <c r="S17" s="146">
        <f>IF(DATI!C49=0,"",J17*Q17)</f>
        <v>1508370.12509198</v>
      </c>
      <c r="T17" s="146">
        <f>IF(DATI!C49=0,"",I17*R17)</f>
        <v>1641851.5861612004</v>
      </c>
      <c r="U17" s="80">
        <f>IF(DATI!C49=0,"",I17/I$4)</f>
        <v>3.3602816138139514E-2</v>
      </c>
      <c r="V17" s="80">
        <f>IF(DATI!C49=0,"",I17*Foglio1!$W$64*P17/OUTPUT!$F$16)</f>
        <v>-3.5512554370253625E-4</v>
      </c>
      <c r="W17" s="80">
        <f>IF(DATI!C49=0,"",I17*Foglio1!$W$63*P17/OUTPUT!$F$16)</f>
        <v>0</v>
      </c>
      <c r="X17" s="80">
        <f>IF(DATI!C49=0,"",J17/J$4)</f>
        <v>1.6189307405612717E-2</v>
      </c>
      <c r="Y17" s="80">
        <f>IF(DATI!C49=0,"",J17*Foglio1!$W$63*O17/OUTPUT!$F$16)</f>
        <v>0</v>
      </c>
      <c r="Z17" s="80">
        <f>IF(DATI!C49=0,"",J17*Foglio1!$W$64*O17/OUTPUT!$F$16)</f>
        <v>-2.1703327355274279E-4</v>
      </c>
      <c r="AA17" s="155">
        <f>IF(DATI!C49=0,"",(S17)/$S$4)</f>
        <v>1.0162583131921621E-2</v>
      </c>
      <c r="AB17" s="155">
        <f>IF(DATI!C49=0,"",(T17)/$S$4)</f>
        <v>1.1061909114397965E-2</v>
      </c>
      <c r="AC17" s="155">
        <f>IF(DATI!C49=0,"",Foglio1!$Q$67*TABULATI!AA17)</f>
        <v>10.588903494305733</v>
      </c>
      <c r="AD17" s="155">
        <f>IF(DATI!C49=0,"",Foglio1!$Q$67*TABULATI!AB17)</f>
        <v>11.525956201746959</v>
      </c>
      <c r="AE17" s="80">
        <f>IF(DATI!C49=0,"",AC17/O17)</f>
        <v>-1.8415484337923014</v>
      </c>
      <c r="AF17" s="80">
        <f>IF(DATI!C49=0,"",AD17/P17)</f>
        <v>-3.0132747762573668</v>
      </c>
      <c r="AG17" s="156">
        <f>IF(DATI!C49=0,"",(U17+V17)*Foglio1!$Q$61-W17*Foglio1!$Q$62)</f>
        <v>23.273383416105883</v>
      </c>
      <c r="AH17" s="156">
        <f>IF(DATI!C49=0,"",(X17+Y17)*Foglio1!$Q$62-Z17*Foglio1!$Q$61)</f>
        <v>3.5516778466655907</v>
      </c>
      <c r="AI17" s="156">
        <f>IF(DATI!C49=0,"",(U17+V17)*Foglio1!$Q$61-W17*Foglio1!$Q$62+AE17)</f>
        <v>21.431834982313582</v>
      </c>
      <c r="AJ17" s="156">
        <f>IF(DATI!C49=0,"",(X17+Y17)*Foglio1!$Q$62-Z17*Foglio1!$Q$61+AF17)</f>
        <v>0.53840307040822388</v>
      </c>
      <c r="AK17" s="156">
        <f>IF(DATI!C49=0,"",IF(Foglio1!$Q$61=0,0,AI17*100/Foglio1!$Q$61))</f>
        <v>3.0616907117590828</v>
      </c>
      <c r="AL17" s="156">
        <f>IF(DATI!C49=0,"",IF(Foglio1!$Q$62=0,0,AJ17*100/Foglio1!$Q$62))</f>
        <v>0.25638241448010662</v>
      </c>
      <c r="AM17" s="156">
        <f>IF(DATI!C49=0,"",AG17*P17)</f>
        <v>-89.022083227895152</v>
      </c>
      <c r="AN17" s="155">
        <f>IF(DATI!C49=0,"",AH17*O17)</f>
        <v>-20.422147618327145</v>
      </c>
      <c r="AW17" s="79"/>
    </row>
    <row r="18" spans="2:49" ht="18" customHeight="1" x14ac:dyDescent="0.25">
      <c r="B18" s="19">
        <f>IF(DATI!C50=0,"",DATI!B50)</f>
        <v>12</v>
      </c>
      <c r="C18" s="80">
        <f>IF(DATI!C50=0,"",DATI!C50)</f>
        <v>0.65</v>
      </c>
      <c r="D18" s="80">
        <f>IF(DATI!C50=0,"",DATI!D50)</f>
        <v>0.4</v>
      </c>
      <c r="E18" s="83">
        <f>IF(DATI!C50=0,"",C18*D18)</f>
        <v>0.26</v>
      </c>
      <c r="F18" s="80">
        <f>IF(DATI!C50=0,"",E18/1.2)</f>
        <v>0.21666666666666667</v>
      </c>
      <c r="G18" s="80">
        <f>IF(DATI!C50=0,"",(C18*D18^3)/12)</f>
        <v>3.4666666666666678E-3</v>
      </c>
      <c r="H18" s="80">
        <f>IF(DATI!C50=0,"",(D18*C18^3)/12)</f>
        <v>9.1541666666666698E-3</v>
      </c>
      <c r="I18" s="146">
        <f>IF(DATI!C50=0,"",IF(H18=0,0,1/((DATI!$C$4^3)/(Foglio1!$O$15*DATI!$C$10*H18)+DATI!$C$4/(DATI!$C$11*$F18))))</f>
        <v>112216.68610896921</v>
      </c>
      <c r="J18" s="146">
        <f>IF(DATI!C50=0,"",IF(G18=0,0,1/((DATI!$C$4^3)/(Foglio1!$O$15*DATI!$C$10*G18)+DATI!$C$4/(DATI!$C$11*$F18))))</f>
        <v>45621.780721118485</v>
      </c>
      <c r="K18" s="80">
        <f>IF(DATI!C50=0,"",DATI!E50)</f>
        <v>-1.45</v>
      </c>
      <c r="L18" s="80">
        <f>IF(DATI!C50=0,"",DATI!F50)</f>
        <v>-4.45</v>
      </c>
      <c r="M18" s="146">
        <f>IF(DATI!C50=0,"",J18*K18)</f>
        <v>-66151.582045621806</v>
      </c>
      <c r="N18" s="146">
        <f>IF(DATI!C50=0,"",I18*L18)</f>
        <v>-499364.25318491302</v>
      </c>
      <c r="O18" s="80">
        <f>IF(DATI!C50=0,"",IF(K18-OUTPUT!$F$7=0,0.000001,K18-OUTPUT!$F$7))</f>
        <v>-1.45</v>
      </c>
      <c r="P18" s="80">
        <f>IF(DATI!C50=0,"",IF(L18-OUTPUT!$F$8=0,0.00001,L18-OUTPUT!$F$8))</f>
        <v>-3.8250597962601853</v>
      </c>
      <c r="Q18" s="80">
        <f>IF(DATI!C50=0,"",O18^2)</f>
        <v>2.1025</v>
      </c>
      <c r="R18" s="80">
        <f>IF(DATI!C50=0,"",P18^2)</f>
        <v>14.63108244496601</v>
      </c>
      <c r="S18" s="146">
        <f>IF(DATI!C50=0,"",J18*Q18)</f>
        <v>95919.793966151614</v>
      </c>
      <c r="T18" s="146">
        <f>IF(DATI!C50=0,"",I18*R18)</f>
        <v>1641851.5861612004</v>
      </c>
      <c r="U18" s="80">
        <f>IF(DATI!C50=0,"",I18/I$4)</f>
        <v>3.3602816138139514E-2</v>
      </c>
      <c r="V18" s="80">
        <f>IF(DATI!C50=0,"",I18*Foglio1!$W$64*P18/OUTPUT!$F$16)</f>
        <v>-3.5512554370253625E-4</v>
      </c>
      <c r="W18" s="80">
        <f>IF(DATI!C50=0,"",I18*Foglio1!$W$63*P18/OUTPUT!$F$16)</f>
        <v>0</v>
      </c>
      <c r="X18" s="80">
        <f>IF(DATI!C50=0,"",J18/J$4)</f>
        <v>1.6189307405612717E-2</v>
      </c>
      <c r="Y18" s="80">
        <f>IF(DATI!C50=0,"",J18*Foglio1!$W$63*O18/OUTPUT!$F$16)</f>
        <v>0</v>
      </c>
      <c r="Z18" s="80">
        <f>IF(DATI!C50=0,"",J18*Foglio1!$W$64*O18/OUTPUT!$F$16)</f>
        <v>-5.4730129852430782E-5</v>
      </c>
      <c r="AA18" s="155">
        <f>IF(DATI!C50=0,"",(S18)/$S$4)</f>
        <v>6.4625575908855068E-4</v>
      </c>
      <c r="AB18" s="155">
        <f>IF(DATI!C50=0,"",(T18)/$S$4)</f>
        <v>1.1061909114397965E-2</v>
      </c>
      <c r="AC18" s="155">
        <f>IF(DATI!C50=0,"",Foglio1!$Q$67*TABULATI!AA18)</f>
        <v>0.67336618818231542</v>
      </c>
      <c r="AD18" s="155">
        <f>IF(DATI!C50=0,"",Foglio1!$Q$67*TABULATI!AB18)</f>
        <v>11.525956201746959</v>
      </c>
      <c r="AE18" s="80">
        <f>IF(DATI!C50=0,"",AC18/O18)</f>
        <v>-0.46439047460849342</v>
      </c>
      <c r="AF18" s="80">
        <f>IF(DATI!C50=0,"",AD18/P18)</f>
        <v>-3.0132747762573668</v>
      </c>
      <c r="AG18" s="156">
        <f>IF(DATI!C50=0,"",(U18+V18)*Foglio1!$Q$61-W18*Foglio1!$Q$62)</f>
        <v>23.273383416105883</v>
      </c>
      <c r="AH18" s="156">
        <f>IF(DATI!C50=0,"",(X18+Y18)*Foglio1!$Q$62-Z18*Foglio1!$Q$61)</f>
        <v>3.4380656460753722</v>
      </c>
      <c r="AI18" s="156">
        <f>IF(DATI!C50=0,"",(U18+V18)*Foglio1!$Q$61-W18*Foglio1!$Q$62+AE18)</f>
        <v>22.80899294149739</v>
      </c>
      <c r="AJ18" s="156">
        <f>IF(DATI!C50=0,"",(X18+Y18)*Foglio1!$Q$62-Z18*Foglio1!$Q$61+AF18)</f>
        <v>0.4247908698180054</v>
      </c>
      <c r="AK18" s="156">
        <f>IF(DATI!C50=0,"",IF(Foglio1!$Q$61=0,0,AI18*100/Foglio1!$Q$61))</f>
        <v>3.2584275630710557</v>
      </c>
      <c r="AL18" s="156">
        <f>IF(DATI!C50=0,"",IF(Foglio1!$Q$62=0,0,AJ18*100/Foglio1!$Q$62))</f>
        <v>0.20228136658000259</v>
      </c>
      <c r="AM18" s="156">
        <f>IF(DATI!C50=0,"",AG18*P18)</f>
        <v>-89.022083227895152</v>
      </c>
      <c r="AN18" s="155">
        <f>IF(DATI!C50=0,"",AH18*O18)</f>
        <v>-4.9851951868092899</v>
      </c>
      <c r="AW18" s="79"/>
    </row>
    <row r="19" spans="2:49" ht="18" customHeight="1" x14ac:dyDescent="0.25">
      <c r="B19" s="19">
        <f>IF(DATI!C51=0,"",DATI!B51)</f>
        <v>13</v>
      </c>
      <c r="C19" s="80">
        <f>IF(DATI!C51=0,"",DATI!C51)</f>
        <v>0.65</v>
      </c>
      <c r="D19" s="80">
        <f>IF(DATI!C51=0,"",DATI!D51)</f>
        <v>0.4</v>
      </c>
      <c r="E19" s="83">
        <f>IF(DATI!C51=0,"",C19*D19)</f>
        <v>0.26</v>
      </c>
      <c r="F19" s="80">
        <f>IF(DATI!C51=0,"",E19/1.2)</f>
        <v>0.21666666666666667</v>
      </c>
      <c r="G19" s="80">
        <f>IF(DATI!C51=0,"",(C19*D19^3)/12)</f>
        <v>3.4666666666666678E-3</v>
      </c>
      <c r="H19" s="80">
        <f>IF(DATI!C51=0,"",(D19*C19^3)/12)</f>
        <v>9.1541666666666698E-3</v>
      </c>
      <c r="I19" s="146">
        <f>IF(DATI!C51=0,"",IF(H19=0,0,1/((DATI!$C$4^3)/(Foglio1!$O$15*DATI!$C$10*H19)+DATI!$C$4/(DATI!$C$11*$F19))))</f>
        <v>112216.68610896921</v>
      </c>
      <c r="J19" s="146">
        <f>IF(DATI!C51=0,"",IF(G19=0,0,1/((DATI!$C$4^3)/(Foglio1!$O$15*DATI!$C$10*G19)+DATI!$C$4/(DATI!$C$11*$F19))))</f>
        <v>45621.780721118485</v>
      </c>
      <c r="K19" s="80">
        <f>IF(DATI!C51=0,"",DATI!E51)</f>
        <v>1.45</v>
      </c>
      <c r="L19" s="80">
        <f>IF(DATI!C51=0,"",DATI!F51)</f>
        <v>-4.45</v>
      </c>
      <c r="M19" s="146">
        <f>IF(DATI!C51=0,"",J19*K19)</f>
        <v>66151.582045621806</v>
      </c>
      <c r="N19" s="146">
        <f>IF(DATI!C51=0,"",I19*L19)</f>
        <v>-499364.25318491302</v>
      </c>
      <c r="O19" s="80">
        <f>IF(DATI!C51=0,"",IF(K19-OUTPUT!$F$7=0,0.000001,K19-OUTPUT!$F$7))</f>
        <v>1.45</v>
      </c>
      <c r="P19" s="80">
        <f>IF(DATI!C51=0,"",IF(L19-OUTPUT!$F$8=0,0.00001,L19-OUTPUT!$F$8))</f>
        <v>-3.8250597962601853</v>
      </c>
      <c r="Q19" s="80">
        <f>IF(DATI!C51=0,"",O19^2)</f>
        <v>2.1025</v>
      </c>
      <c r="R19" s="80">
        <f>IF(DATI!C51=0,"",P19^2)</f>
        <v>14.63108244496601</v>
      </c>
      <c r="S19" s="146">
        <f>IF(DATI!C51=0,"",J19*Q19)</f>
        <v>95919.793966151614</v>
      </c>
      <c r="T19" s="146">
        <f>IF(DATI!C51=0,"",I19*R19)</f>
        <v>1641851.5861612004</v>
      </c>
      <c r="U19" s="80">
        <f>IF(DATI!C51=0,"",I19/I$4)</f>
        <v>3.3602816138139514E-2</v>
      </c>
      <c r="V19" s="80">
        <f>IF(DATI!C51=0,"",I19*Foglio1!$W$64*P19/OUTPUT!$F$16)</f>
        <v>-3.5512554370253625E-4</v>
      </c>
      <c r="W19" s="80">
        <f>IF(DATI!C51=0,"",I19*Foglio1!$W$63*P19/OUTPUT!$F$16)</f>
        <v>0</v>
      </c>
      <c r="X19" s="80">
        <f>IF(DATI!C51=0,"",J19/J$4)</f>
        <v>1.6189307405612717E-2</v>
      </c>
      <c r="Y19" s="80">
        <f>IF(DATI!C51=0,"",J19*Foglio1!$W$63*O19/OUTPUT!$F$16)</f>
        <v>0</v>
      </c>
      <c r="Z19" s="80">
        <f>IF(DATI!C51=0,"",J19*Foglio1!$W$64*O19/OUTPUT!$F$16)</f>
        <v>5.4730129852430782E-5</v>
      </c>
      <c r="AA19" s="155">
        <f>IF(DATI!C51=0,"",(S19)/$S$4)</f>
        <v>6.4625575908855068E-4</v>
      </c>
      <c r="AB19" s="155">
        <f>IF(DATI!C51=0,"",(T19)/$S$4)</f>
        <v>1.1061909114397965E-2</v>
      </c>
      <c r="AC19" s="155">
        <f>IF(DATI!C51=0,"",Foglio1!$Q$67*TABULATI!AA19)</f>
        <v>0.67336618818231542</v>
      </c>
      <c r="AD19" s="155">
        <f>IF(DATI!C51=0,"",Foglio1!$Q$67*TABULATI!AB19)</f>
        <v>11.525956201746959</v>
      </c>
      <c r="AE19" s="80">
        <f>IF(DATI!C51=0,"",AC19/O19)</f>
        <v>0.46439047460849342</v>
      </c>
      <c r="AF19" s="80">
        <f>IF(DATI!C51=0,"",AD19/P19)</f>
        <v>-3.0132747762573668</v>
      </c>
      <c r="AG19" s="156">
        <f>IF(DATI!C51=0,"",(U19+V19)*Foglio1!$Q$61-W19*Foglio1!$Q$62)</f>
        <v>23.273383416105883</v>
      </c>
      <c r="AH19" s="156">
        <f>IF(DATI!C51=0,"",(X19+Y19)*Foglio1!$Q$62-Z19*Foglio1!$Q$61)</f>
        <v>3.3614434642819693</v>
      </c>
      <c r="AI19" s="156">
        <f>IF(DATI!C51=0,"",(U19+V19)*Foglio1!$Q$61-W19*Foglio1!$Q$62+AE19)</f>
        <v>23.737773890714376</v>
      </c>
      <c r="AJ19" s="156">
        <f>IF(DATI!C51=0,"",(X19+Y19)*Foglio1!$Q$62-Z19*Foglio1!$Q$61+AF19)</f>
        <v>0.34816868802460244</v>
      </c>
      <c r="AK19" s="156">
        <f>IF(DATI!C51=0,"",IF(Foglio1!$Q$61=0,0,AI19*100/Foglio1!$Q$61))</f>
        <v>3.3911105558163395</v>
      </c>
      <c r="AL19" s="156">
        <f>IF(DATI!C51=0,"",IF(Foglio1!$Q$62=0,0,AJ19*100/Foglio1!$Q$62))</f>
        <v>0.16579461334504877</v>
      </c>
      <c r="AM19" s="156">
        <f>IF(DATI!C51=0,"",AG19*P19)</f>
        <v>-89.022083227895152</v>
      </c>
      <c r="AN19" s="155">
        <f>IF(DATI!C51=0,"",AH19*O19)</f>
        <v>4.8740930232088555</v>
      </c>
      <c r="AW19" s="79"/>
    </row>
    <row r="20" spans="2:49" ht="18" customHeight="1" x14ac:dyDescent="0.25">
      <c r="B20" s="19">
        <f>IF(DATI!C52=0,"",DATI!B52)</f>
        <v>14</v>
      </c>
      <c r="C20" s="80">
        <f>IF(DATI!C52=0,"",DATI!C52)</f>
        <v>0.65</v>
      </c>
      <c r="D20" s="80">
        <f>IF(DATI!C52=0,"",DATI!D52)</f>
        <v>0.4</v>
      </c>
      <c r="E20" s="83">
        <f>IF(DATI!C52=0,"",C20*D20)</f>
        <v>0.26</v>
      </c>
      <c r="F20" s="80">
        <f>IF(DATI!C52=0,"",E20/1.2)</f>
        <v>0.21666666666666667</v>
      </c>
      <c r="G20" s="80">
        <f>IF(DATI!C52=0,"",(C20*D20^3)/12)</f>
        <v>3.4666666666666678E-3</v>
      </c>
      <c r="H20" s="80">
        <f>IF(DATI!C52=0,"",(D20*C20^3)/12)</f>
        <v>9.1541666666666698E-3</v>
      </c>
      <c r="I20" s="146">
        <f>IF(DATI!C52=0,"",IF(H20=0,0,1/((DATI!$C$4^3)/(Foglio1!$O$15*DATI!$C$10*H20)+DATI!$C$4/(DATI!$C$11*$F20))))</f>
        <v>112216.68610896921</v>
      </c>
      <c r="J20" s="146">
        <f>IF(DATI!C52=0,"",IF(G20=0,0,1/((DATI!$C$4^3)/(Foglio1!$O$15*DATI!$C$10*G20)+DATI!$C$4/(DATI!$C$11*$F20))))</f>
        <v>45621.780721118485</v>
      </c>
      <c r="K20" s="80">
        <f>IF(DATI!C52=0,"",DATI!E52)</f>
        <v>5.75</v>
      </c>
      <c r="L20" s="80">
        <f>IF(DATI!C52=0,"",DATI!F52)</f>
        <v>-4.45</v>
      </c>
      <c r="M20" s="146">
        <f>IF(DATI!C52=0,"",J20*K20)</f>
        <v>262325.23914643127</v>
      </c>
      <c r="N20" s="146">
        <f>IF(DATI!C52=0,"",I20*L20)</f>
        <v>-499364.25318491302</v>
      </c>
      <c r="O20" s="80">
        <f>IF(DATI!C52=0,"",IF(K20-OUTPUT!$F$7=0,0.000001,K20-OUTPUT!$F$7))</f>
        <v>5.75</v>
      </c>
      <c r="P20" s="80">
        <f>IF(DATI!C52=0,"",IF(L20-OUTPUT!$F$8=0,0.00001,L20-OUTPUT!$F$8))</f>
        <v>-3.8250597962601853</v>
      </c>
      <c r="Q20" s="80">
        <f>IF(DATI!C52=0,"",O20^2)</f>
        <v>33.0625</v>
      </c>
      <c r="R20" s="80">
        <f>IF(DATI!C52=0,"",P20^2)</f>
        <v>14.63108244496601</v>
      </c>
      <c r="S20" s="146">
        <f>IF(DATI!C52=0,"",J20*Q20)</f>
        <v>1508370.12509198</v>
      </c>
      <c r="T20" s="146">
        <f>IF(DATI!C52=0,"",I20*R20)</f>
        <v>1641851.5861612004</v>
      </c>
      <c r="U20" s="80">
        <f>IF(DATI!C52=0,"",I20/I$4)</f>
        <v>3.3602816138139514E-2</v>
      </c>
      <c r="V20" s="80">
        <f>IF(DATI!C52=0,"",I20*Foglio1!$W$64*P20/OUTPUT!$F$16)</f>
        <v>-3.5512554370253625E-4</v>
      </c>
      <c r="W20" s="80">
        <f>IF(DATI!C52=0,"",I20*Foglio1!$W$63*P20/OUTPUT!$F$16)</f>
        <v>0</v>
      </c>
      <c r="X20" s="80">
        <f>IF(DATI!C52=0,"",J20/J$4)</f>
        <v>1.6189307405612717E-2</v>
      </c>
      <c r="Y20" s="80">
        <f>IF(DATI!C52=0,"",J20*Foglio1!$W$63*O20/OUTPUT!$F$16)</f>
        <v>0</v>
      </c>
      <c r="Z20" s="80">
        <f>IF(DATI!C52=0,"",J20*Foglio1!$W$64*O20/OUTPUT!$F$16)</f>
        <v>2.1703327355274279E-4</v>
      </c>
      <c r="AA20" s="155">
        <f>IF(DATI!C52=0,"",(S20)/$S$4)</f>
        <v>1.0162583131921621E-2</v>
      </c>
      <c r="AB20" s="155">
        <f>IF(DATI!C52=0,"",(T20)/$S$4)</f>
        <v>1.1061909114397965E-2</v>
      </c>
      <c r="AC20" s="155">
        <f>IF(DATI!C52=0,"",Foglio1!$Q$67*TABULATI!AA20)</f>
        <v>10.588903494305733</v>
      </c>
      <c r="AD20" s="155">
        <f>IF(DATI!C52=0,"",Foglio1!$Q$67*TABULATI!AB20)</f>
        <v>11.525956201746959</v>
      </c>
      <c r="AE20" s="80">
        <f>IF(DATI!C52=0,"",AC20/O20)</f>
        <v>1.8415484337923014</v>
      </c>
      <c r="AF20" s="80">
        <f>IF(DATI!C52=0,"",AD20/P20)</f>
        <v>-3.0132747762573668</v>
      </c>
      <c r="AG20" s="156">
        <f>IF(DATI!C52=0,"",(U20+V20)*Foglio1!$Q$61-W20*Foglio1!$Q$62)</f>
        <v>23.273383416105883</v>
      </c>
      <c r="AH20" s="156">
        <f>IF(DATI!C52=0,"",(X20+Y20)*Foglio1!$Q$62-Z20*Foglio1!$Q$61)</f>
        <v>3.2478312636917508</v>
      </c>
      <c r="AI20" s="156">
        <f>IF(DATI!C52=0,"",(U20+V20)*Foglio1!$Q$61-W20*Foglio1!$Q$62+AE20)</f>
        <v>25.114931849898184</v>
      </c>
      <c r="AJ20" s="156">
        <f>IF(DATI!C52=0,"",(X20+Y20)*Foglio1!$Q$62-Z20*Foglio1!$Q$61+AF20)</f>
        <v>0.23455648743438395</v>
      </c>
      <c r="AK20" s="156">
        <f>IF(DATI!C52=0,"",IF(Foglio1!$Q$61=0,0,AI20*100/Foglio1!$Q$61))</f>
        <v>3.587847407128312</v>
      </c>
      <c r="AL20" s="156">
        <f>IF(DATI!C52=0,"",IF(Foglio1!$Q$62=0,0,AJ20*100/Foglio1!$Q$62))</f>
        <v>0.11169356544494474</v>
      </c>
      <c r="AM20" s="156">
        <f>IF(DATI!C52=0,"",AG20*P20)</f>
        <v>-89.022083227895152</v>
      </c>
      <c r="AN20" s="155">
        <f>IF(DATI!C52=0,"",AH20*O20)</f>
        <v>18.675029766227567</v>
      </c>
      <c r="AW20" s="79"/>
    </row>
    <row r="21" spans="2:49" ht="18" customHeight="1" x14ac:dyDescent="0.25">
      <c r="B21" s="19">
        <f>IF(DATI!C53=0,"",DATI!B53)</f>
        <v>15</v>
      </c>
      <c r="C21" s="80">
        <f>IF(DATI!C53=0,"",DATI!C53)</f>
        <v>0.65</v>
      </c>
      <c r="D21" s="80">
        <f>IF(DATI!C53=0,"",DATI!D53)</f>
        <v>0.4</v>
      </c>
      <c r="E21" s="83">
        <f>IF(DATI!C53=0,"",C21*D21)</f>
        <v>0.26</v>
      </c>
      <c r="F21" s="80">
        <f>IF(DATI!C53=0,"",E21/1.2)</f>
        <v>0.21666666666666667</v>
      </c>
      <c r="G21" s="80">
        <f>IF(DATI!C53=0,"",(C21*D21^3)/12)</f>
        <v>3.4666666666666678E-3</v>
      </c>
      <c r="H21" s="80">
        <f>IF(DATI!C53=0,"",(D21*C21^3)/12)</f>
        <v>9.1541666666666698E-3</v>
      </c>
      <c r="I21" s="146">
        <f>IF(DATI!C53=0,"",IF(H21=0,0,1/((DATI!$C$4^3)/(Foglio1!$O$15*DATI!$C$10*H21)+DATI!$C$4/(DATI!$C$11*$F21))))</f>
        <v>112216.68610896921</v>
      </c>
      <c r="J21" s="146">
        <f>IF(DATI!C53=0,"",IF(G21=0,0,1/((DATI!$C$4^3)/(Foglio1!$O$15*DATI!$C$10*G21)+DATI!$C$4/(DATI!$C$11*$F21))))</f>
        <v>45621.780721118485</v>
      </c>
      <c r="K21" s="80">
        <f>IF(DATI!C53=0,"",DATI!E53)</f>
        <v>9.25</v>
      </c>
      <c r="L21" s="80">
        <f>IF(DATI!C53=0,"",DATI!F53)</f>
        <v>-4.45</v>
      </c>
      <c r="M21" s="146">
        <f>IF(DATI!C53=0,"",J21*K21)</f>
        <v>422001.47167034599</v>
      </c>
      <c r="N21" s="146">
        <f>IF(DATI!C53=0,"",I21*L21)</f>
        <v>-499364.25318491302</v>
      </c>
      <c r="O21" s="80">
        <f>IF(DATI!C53=0,"",IF(K21-OUTPUT!$F$7=0,0.000001,K21-OUTPUT!$F$7))</f>
        <v>9.25</v>
      </c>
      <c r="P21" s="80">
        <f>IF(DATI!C53=0,"",IF(L21-OUTPUT!$F$8=0,0.00001,L21-OUTPUT!$F$8))</f>
        <v>-3.8250597962601853</v>
      </c>
      <c r="Q21" s="80">
        <f>IF(DATI!C53=0,"",O21^2)</f>
        <v>85.5625</v>
      </c>
      <c r="R21" s="80">
        <f>IF(DATI!C53=0,"",P21^2)</f>
        <v>14.63108244496601</v>
      </c>
      <c r="S21" s="146">
        <f>IF(DATI!C53=0,"",J21*Q21)</f>
        <v>3903513.6129507003</v>
      </c>
      <c r="T21" s="146">
        <f>IF(DATI!C53=0,"",I21*R21)</f>
        <v>1641851.5861612004</v>
      </c>
      <c r="U21" s="80">
        <f>IF(DATI!C53=0,"",I21/I$4)</f>
        <v>3.3602816138139514E-2</v>
      </c>
      <c r="V21" s="80">
        <f>IF(DATI!C53=0,"",I21*Foglio1!$W$64*P21/OUTPUT!$F$16)</f>
        <v>-3.5512554370253625E-4</v>
      </c>
      <c r="W21" s="80">
        <f>IF(DATI!C53=0,"",I21*Foglio1!$W$63*P21/OUTPUT!$F$16)</f>
        <v>0</v>
      </c>
      <c r="X21" s="80">
        <f>IF(DATI!C53=0,"",J21/J$4)</f>
        <v>1.6189307405612717E-2</v>
      </c>
      <c r="Y21" s="80">
        <f>IF(DATI!C53=0,"",J21*Foglio1!$W$63*O21/OUTPUT!$F$16)</f>
        <v>0</v>
      </c>
      <c r="Z21" s="80">
        <f>IF(DATI!C53=0,"",J21*Foglio1!$W$64*O21/OUTPUT!$F$16)</f>
        <v>3.4914048354136879E-4</v>
      </c>
      <c r="AA21" s="155">
        <f>IF(DATI!C53=0,"",(S21)/$S$4)</f>
        <v>2.6299766176938938E-2</v>
      </c>
      <c r="AB21" s="155">
        <f>IF(DATI!C53=0,"",(T21)/$S$4)</f>
        <v>1.1061909114397965E-2</v>
      </c>
      <c r="AC21" s="155">
        <f>IF(DATI!C53=0,"",Foglio1!$Q$67*TABULATI!AA21)</f>
        <v>27.403041368061526</v>
      </c>
      <c r="AD21" s="155">
        <f>IF(DATI!C53=0,"",Foglio1!$Q$67*TABULATI!AB21)</f>
        <v>11.525956201746959</v>
      </c>
      <c r="AE21" s="80">
        <f>IF(DATI!C53=0,"",AC21/O21)</f>
        <v>2.962490958709354</v>
      </c>
      <c r="AF21" s="80">
        <f>IF(DATI!C53=0,"",AD21/P21)</f>
        <v>-3.0132747762573668</v>
      </c>
      <c r="AG21" s="156">
        <f>IF(DATI!C53=0,"",(U21+V21)*Foglio1!$Q$61-W21*Foglio1!$Q$62)</f>
        <v>23.273383416105883</v>
      </c>
      <c r="AH21" s="156">
        <f>IF(DATI!C53=0,"",(X21+Y21)*Foglio1!$Q$62-Z21*Foglio1!$Q$61)</f>
        <v>3.1553562166997127</v>
      </c>
      <c r="AI21" s="156">
        <f>IF(DATI!C53=0,"",(U21+V21)*Foglio1!$Q$61-W21*Foglio1!$Q$62+AE21)</f>
        <v>26.235874374815236</v>
      </c>
      <c r="AJ21" s="156">
        <f>IF(DATI!C53=0,"",(X21+Y21)*Foglio1!$Q$62-Z21*Foglio1!$Q$61+AF21)</f>
        <v>0.14208144044234583</v>
      </c>
      <c r="AK21" s="156">
        <f>IF(DATI!C53=0,"",IF(Foglio1!$Q$61=0,0,AI21*100/Foglio1!$Q$61))</f>
        <v>3.7479820535450337</v>
      </c>
      <c r="AL21" s="156">
        <f>IF(DATI!C53=0,"",IF(Foglio1!$Q$62=0,0,AJ21*100/Foglio1!$Q$62))</f>
        <v>6.765782878206944E-2</v>
      </c>
      <c r="AM21" s="156">
        <f>IF(DATI!C53=0,"",AG21*P21)</f>
        <v>-89.022083227895152</v>
      </c>
      <c r="AN21" s="155">
        <f>IF(DATI!C53=0,"",AH21*O21)</f>
        <v>29.187045004472342</v>
      </c>
      <c r="AW21" s="79"/>
    </row>
    <row r="22" spans="2:49" ht="18" customHeight="1" x14ac:dyDescent="0.25">
      <c r="B22" s="19">
        <f>IF(DATI!C54=0,"",DATI!B54)</f>
        <v>16</v>
      </c>
      <c r="C22" s="80">
        <f>IF(DATI!C54=0,"",DATI!C54)</f>
        <v>0.65</v>
      </c>
      <c r="D22" s="80">
        <f>IF(DATI!C54=0,"",DATI!D54)</f>
        <v>0.4</v>
      </c>
      <c r="E22" s="83">
        <f>IF(DATI!C54=0,"",C22*D22)</f>
        <v>0.26</v>
      </c>
      <c r="F22" s="80">
        <f>IF(DATI!C54=0,"",E22/1.2)</f>
        <v>0.21666666666666667</v>
      </c>
      <c r="G22" s="80">
        <f>IF(DATI!C54=0,"",(C22*D22^3)/12)</f>
        <v>3.4666666666666678E-3</v>
      </c>
      <c r="H22" s="80">
        <f>IF(DATI!C54=0,"",(D22*C22^3)/12)</f>
        <v>9.1541666666666698E-3</v>
      </c>
      <c r="I22" s="146">
        <f>IF(DATI!C54=0,"",IF(H22=0,0,1/((DATI!$C$4^3)/(Foglio1!$O$15*DATI!$C$10*H22)+DATI!$C$4/(DATI!$C$11*$F22))))</f>
        <v>112216.68610896921</v>
      </c>
      <c r="J22" s="146">
        <f>IF(DATI!C54=0,"",IF(G22=0,0,1/((DATI!$C$4^3)/(Foglio1!$O$15*DATI!$C$10*G22)+DATI!$C$4/(DATI!$C$11*$F22))))</f>
        <v>45621.780721118485</v>
      </c>
      <c r="K22" s="80">
        <f>IF(DATI!C54=0,"",DATI!E54)</f>
        <v>13.4</v>
      </c>
      <c r="L22" s="80">
        <f>IF(DATI!C54=0,"",DATI!F54)</f>
        <v>-4.45</v>
      </c>
      <c r="M22" s="146">
        <f>IF(DATI!C54=0,"",J22*K22)</f>
        <v>611331.86166298774</v>
      </c>
      <c r="N22" s="146">
        <f>IF(DATI!C54=0,"",I22*L22)</f>
        <v>-499364.25318491302</v>
      </c>
      <c r="O22" s="80">
        <f>IF(DATI!C54=0,"",IF(K22-OUTPUT!$F$7=0,0.000001,K22-OUTPUT!$F$7))</f>
        <v>13.4</v>
      </c>
      <c r="P22" s="80">
        <f>IF(DATI!C54=0,"",IF(L22-OUTPUT!$F$8=0,0.00001,L22-OUTPUT!$F$8))</f>
        <v>-3.8250597962601853</v>
      </c>
      <c r="Q22" s="80">
        <f>IF(DATI!C54=0,"",O22^2)</f>
        <v>179.56</v>
      </c>
      <c r="R22" s="80">
        <f>IF(DATI!C54=0,"",P22^2)</f>
        <v>14.63108244496601</v>
      </c>
      <c r="S22" s="146">
        <f>IF(DATI!C54=0,"",J22*Q22)</f>
        <v>8191846.9462840352</v>
      </c>
      <c r="T22" s="146">
        <f>IF(DATI!C54=0,"",I22*R22)</f>
        <v>1641851.5861612004</v>
      </c>
      <c r="U22" s="80">
        <f>IF(DATI!C54=0,"",I22/I$4)</f>
        <v>3.3602816138139514E-2</v>
      </c>
      <c r="V22" s="80">
        <f>IF(DATI!C54=0,"",I22*Foglio1!$W$64*P22/OUTPUT!$F$16)</f>
        <v>-3.5512554370253625E-4</v>
      </c>
      <c r="W22" s="80">
        <f>IF(DATI!C54=0,"",I22*Foglio1!$W$63*P22/OUTPUT!$F$16)</f>
        <v>0</v>
      </c>
      <c r="X22" s="80">
        <f>IF(DATI!C54=0,"",J22/J$4)</f>
        <v>1.6189307405612717E-2</v>
      </c>
      <c r="Y22" s="80">
        <f>IF(DATI!C54=0,"",J22*Foglio1!$W$63*O22/OUTPUT!$F$16)</f>
        <v>0</v>
      </c>
      <c r="Z22" s="80">
        <f>IF(DATI!C54=0,"",J22*Foglio1!$W$64*O22/OUTPUT!$F$16)</f>
        <v>5.0578188967073971E-4</v>
      </c>
      <c r="AA22" s="155">
        <f>IF(DATI!C54=0,"",(S22)/$S$4)</f>
        <v>5.5192239763110662E-2</v>
      </c>
      <c r="AB22" s="155">
        <f>IF(DATI!C54=0,"",(T22)/$S$4)</f>
        <v>1.1061909114397965E-2</v>
      </c>
      <c r="AC22" s="155">
        <f>IF(DATI!C54=0,"",Foglio1!$Q$67*TABULATI!AA22)</f>
        <v>57.507554221173159</v>
      </c>
      <c r="AD22" s="155">
        <f>IF(DATI!C54=0,"",Foglio1!$Q$67*TABULATI!AB22)</f>
        <v>11.525956201746959</v>
      </c>
      <c r="AE22" s="80">
        <f>IF(DATI!C54=0,"",AC22/O22)</f>
        <v>4.2916085239681463</v>
      </c>
      <c r="AF22" s="80">
        <f>IF(DATI!C54=0,"",AD22/P22)</f>
        <v>-3.0132747762573668</v>
      </c>
      <c r="AG22" s="156">
        <f>IF(DATI!C54=0,"",(U22+V22)*Foglio1!$Q$61-W22*Foglio1!$Q$62)</f>
        <v>23.273383416105883</v>
      </c>
      <c r="AH22" s="156">
        <f>IF(DATI!C54=0,"",(X22+Y22)*Foglio1!$Q$62-Z22*Foglio1!$Q$61)</f>
        <v>3.045707232409153</v>
      </c>
      <c r="AI22" s="156">
        <f>IF(DATI!C54=0,"",(U22+V22)*Foglio1!$Q$61-W22*Foglio1!$Q$62+AE22)</f>
        <v>27.56499194007403</v>
      </c>
      <c r="AJ22" s="156">
        <f>IF(DATI!C54=0,"",(X22+Y22)*Foglio1!$Q$62-Z22*Foglio1!$Q$61+AF22)</f>
        <v>3.2432456151786138E-2</v>
      </c>
      <c r="AK22" s="156">
        <f>IF(DATI!C54=0,"",IF(Foglio1!$Q$61=0,0,AI22*100/Foglio1!$Q$61))</f>
        <v>3.9378559914391471</v>
      </c>
      <c r="AL22" s="156">
        <f>IF(DATI!C54=0,"",IF(Foglio1!$Q$62=0,0,AJ22*100/Foglio1!$Q$62))</f>
        <v>1.5444026738945779E-2</v>
      </c>
      <c r="AM22" s="156">
        <f>IF(DATI!C54=0,"",AG22*P22)</f>
        <v>-89.022083227895152</v>
      </c>
      <c r="AN22" s="155">
        <f>IF(DATI!C54=0,"",AH22*O22)</f>
        <v>40.812476914282648</v>
      </c>
      <c r="AW22" s="79"/>
    </row>
    <row r="23" spans="2:49" ht="18" customHeight="1" x14ac:dyDescent="0.25">
      <c r="B23" s="19">
        <f>IF(DATI!C55=0,"",DATI!B55)</f>
        <v>17</v>
      </c>
      <c r="C23" s="80">
        <f>IF(DATI!C55=0,"",DATI!C55)</f>
        <v>2</v>
      </c>
      <c r="D23" s="80">
        <f>IF(DATI!C55=0,"",DATI!D55)</f>
        <v>0.2</v>
      </c>
      <c r="E23" s="83">
        <f>IF(DATI!C55=0,"",C23*D23)</f>
        <v>0.4</v>
      </c>
      <c r="F23" s="80">
        <f>IF(DATI!C55=0,"",E23/1.2)</f>
        <v>0.33333333333333337</v>
      </c>
      <c r="G23" s="80">
        <f>IF(DATI!C55=0,"",(C23*D23^3)/12)</f>
        <v>1.3333333333333337E-3</v>
      </c>
      <c r="H23" s="80">
        <f>IF(DATI!C55=0,"",(D23*C23^3)/12)</f>
        <v>0.13333333333333333</v>
      </c>
      <c r="I23" s="146">
        <f>IF(DATI!C55=0,"",IF(H23=0,0,1/((DATI!$C$4^3)/(Foglio1!$O$15*DATI!$C$10*H23)+DATI!$C$4/(DATI!$C$11*$F23))))</f>
        <v>845262.44035446504</v>
      </c>
      <c r="J23" s="146">
        <f>IF(DATI!C55=0,"",IF(G23=0,0,1/((DATI!$C$4^3)/(Foglio1!$O$15*DATI!$C$10*G23)+DATI!$C$4/(DATI!$C$11*$F23))))</f>
        <v>18157.324430387165</v>
      </c>
      <c r="K23" s="80">
        <f>IF(DATI!C55=0,"",DATI!E55)</f>
        <v>0</v>
      </c>
      <c r="L23" s="80">
        <f>IF(DATI!C55=0,"",DATI!F55)</f>
        <v>-4.25</v>
      </c>
      <c r="M23" s="146">
        <f>IF(DATI!C55=0,"",J23*K23)</f>
        <v>0</v>
      </c>
      <c r="N23" s="146">
        <f>IF(DATI!C55=0,"",I23*L23)</f>
        <v>-3592365.3715064763</v>
      </c>
      <c r="O23" s="80">
        <f>IF(DATI!C55=0,"",IF(K23-OUTPUT!$F$7=0,0.000001,K23-OUTPUT!$F$7))</f>
        <v>9.9999999999999995E-7</v>
      </c>
      <c r="P23" s="80">
        <f>IF(DATI!C55=0,"",IF(L23-OUTPUT!$F$8=0,0.00001,L23-OUTPUT!$F$8))</f>
        <v>-3.6250597962601852</v>
      </c>
      <c r="Q23" s="80">
        <f>IF(DATI!C55=0,"",O23^2)</f>
        <v>9.9999999999999998E-13</v>
      </c>
      <c r="R23" s="80">
        <f>IF(DATI!C55=0,"",P23^2)</f>
        <v>13.141058526461935</v>
      </c>
      <c r="S23" s="146">
        <f>IF(DATI!C55=0,"",J23*Q23)</f>
        <v>1.8157324430387164E-8</v>
      </c>
      <c r="T23" s="146">
        <f>IF(DATI!C55=0,"",I23*R23)</f>
        <v>11107643.198918065</v>
      </c>
      <c r="U23" s="80">
        <f>IF(DATI!C55=0,"",I23/I$4)</f>
        <v>0.25311029363427268</v>
      </c>
      <c r="V23" s="80">
        <f>IF(DATI!C55=0,"",I23*Foglio1!$W$64*P23/OUTPUT!$F$16)</f>
        <v>-2.535087708838086E-3</v>
      </c>
      <c r="W23" s="80">
        <f>IF(DATI!C55=0,"",I23*Foglio1!$W$63*P23/OUTPUT!$F$16)</f>
        <v>0</v>
      </c>
      <c r="X23" s="80">
        <f>IF(DATI!C55=0,"",J23/J$4)</f>
        <v>6.4432931424552456E-3</v>
      </c>
      <c r="Y23" s="80">
        <f>IF(DATI!C55=0,"",J23*Foglio1!$W$63*O23/OUTPUT!$F$16)</f>
        <v>0</v>
      </c>
      <c r="Z23" s="80">
        <f>IF(DATI!C55=0,"",J23*Foglio1!$W$64*O23/OUTPUT!$F$16)</f>
        <v>1.5022357638589146E-11</v>
      </c>
      <c r="AA23" s="155">
        <f>IF(DATI!C55=0,"",(S23)/$S$4)</f>
        <v>1.2233424403432059E-16</v>
      </c>
      <c r="AB23" s="155">
        <f>IF(DATI!C55=0,"",(T23)/$S$4)</f>
        <v>7.4837299898024109E-2</v>
      </c>
      <c r="AC23" s="155">
        <f>IF(DATI!C55=0,"",Foglio1!$Q$67*TABULATI!AA23)</f>
        <v>1.2746616557156033E-13</v>
      </c>
      <c r="AD23" s="155">
        <f>IF(DATI!C55=0,"",Foglio1!$Q$67*TABULATI!AB23)</f>
        <v>77.976724628746226</v>
      </c>
      <c r="AE23" s="80">
        <f>IF(DATI!C55=0,"",AC23/O23)</f>
        <v>1.2746616557156034E-7</v>
      </c>
      <c r="AF23" s="80">
        <f>IF(DATI!C55=0,"",AD23/P23)</f>
        <v>-21.510465760921072</v>
      </c>
      <c r="AG23" s="156">
        <f>IF(DATI!C55=0,"",(U23+V23)*Foglio1!$Q$61-W23*Foglio1!$Q$62)</f>
        <v>175.40264414780421</v>
      </c>
      <c r="AH23" s="156">
        <f>IF(DATI!C55=0,"",(X23+Y23)*Foglio1!$Q$62-Z23*Foglio1!$Q$61)</f>
        <v>1.3530915493999511</v>
      </c>
      <c r="AI23" s="156">
        <f>IF(DATI!C55=0,"",(U23+V23)*Foglio1!$Q$61-W23*Foglio1!$Q$62+AE23)</f>
        <v>175.40264427527038</v>
      </c>
      <c r="AJ23" s="156">
        <f>IF(DATI!C55=0,"",(X23+Y23)*Foglio1!$Q$62-Z23*Foglio1!$Q$61+AF23)</f>
        <v>-20.15737421152112</v>
      </c>
      <c r="AK23" s="156">
        <f>IF(DATI!C55=0,"",IF(Foglio1!$Q$61=0,0,AI23*100/Foglio1!$Q$61))</f>
        <v>25.05752061075291</v>
      </c>
      <c r="AL23" s="156">
        <f>IF(DATI!C55=0,"",IF(Foglio1!$Q$62=0,0,AJ23*100/Foglio1!$Q$62))</f>
        <v>-9.5987496245338662</v>
      </c>
      <c r="AM23" s="156">
        <f>IF(DATI!C55=0,"",AG23*P23)</f>
        <v>-635.84507345793691</v>
      </c>
      <c r="AN23" s="155">
        <f>IF(DATI!C55=0,"",AH23*O23)</f>
        <v>1.3530915493999511E-6</v>
      </c>
      <c r="AW23" s="79"/>
    </row>
    <row r="24" spans="2:49" ht="18" customHeight="1" x14ac:dyDescent="0.25">
      <c r="B24" s="19">
        <f>IF(DATI!C56=0,"",DATI!B56)</f>
        <v>18</v>
      </c>
      <c r="C24" s="80">
        <f>IF(DATI!C56=0,"",DATI!C56)</f>
        <v>0.3</v>
      </c>
      <c r="D24" s="80">
        <f>IF(DATI!C56=0,"",DATI!D56)</f>
        <v>0.5</v>
      </c>
      <c r="E24" s="83">
        <f>IF(DATI!C56=0,"",C24*D24)</f>
        <v>0.15</v>
      </c>
      <c r="F24" s="80">
        <f>IF(DATI!C56=0,"",E24/1.2)</f>
        <v>0.125</v>
      </c>
      <c r="G24" s="80">
        <f>IF(DATI!C56=0,"",(C24*D24^3)/12)</f>
        <v>3.1249999999999997E-3</v>
      </c>
      <c r="H24" s="80">
        <f>IF(DATI!C56=0,"",(D24*C24^3)/12)</f>
        <v>1.1249999999999999E-3</v>
      </c>
      <c r="I24" s="146">
        <f>IF(DATI!C56=0,"",IF(H24=0,0,1/((DATI!$C$4^3)/(Foglio1!$O$15*DATI!$C$10*H24)+DATI!$C$4/(DATI!$C$11*$F24))))</f>
        <v>15101.325019485579</v>
      </c>
      <c r="J24" s="146">
        <f>IF(DATI!C56=0,"",IF(G24=0,0,1/((DATI!$C$4^3)/(Foglio1!$O$15*DATI!$C$10*G24)+DATI!$C$4/(DATI!$C$11*$F24))))</f>
        <v>40113.871635610769</v>
      </c>
      <c r="K24" s="80">
        <f>IF(DATI!C56=0,"",DATI!E56)</f>
        <v>-13.55</v>
      </c>
      <c r="L24" s="80">
        <f>IF(DATI!C56=0,"",DATI!F56)</f>
        <v>0</v>
      </c>
      <c r="M24" s="146">
        <f>IF(DATI!C56=0,"",J24*K24)</f>
        <v>-543542.96066252596</v>
      </c>
      <c r="N24" s="146">
        <f>IF(DATI!C56=0,"",I24*L24)</f>
        <v>0</v>
      </c>
      <c r="O24" s="80">
        <f>IF(DATI!C56=0,"",IF(K24-OUTPUT!$F$7=0,0.000001,K24-OUTPUT!$F$7))</f>
        <v>-13.55</v>
      </c>
      <c r="P24" s="80">
        <f>IF(DATI!C56=0,"",IF(L24-OUTPUT!$F$8=0,0.00001,L24-OUTPUT!$F$8))</f>
        <v>0.62494020373981463</v>
      </c>
      <c r="Q24" s="80">
        <f>IF(DATI!C56=0,"",O24^2)</f>
        <v>183.60250000000002</v>
      </c>
      <c r="R24" s="80">
        <f>IF(DATI!C56=0,"",P24^2)</f>
        <v>0.39055025825036099</v>
      </c>
      <c r="S24" s="146">
        <f>IF(DATI!C56=0,"",J24*Q24)</f>
        <v>7365007.1169772269</v>
      </c>
      <c r="T24" s="146">
        <f>IF(DATI!C56=0,"",I24*R24)</f>
        <v>5897.8263862827307</v>
      </c>
      <c r="U24" s="80">
        <f>IF(DATI!C56=0,"",I24/I$4)</f>
        <v>4.5220284582214287E-3</v>
      </c>
      <c r="V24" s="80">
        <f>IF(DATI!C56=0,"",I24*Foglio1!$W$64*P24/OUTPUT!$F$16)</f>
        <v>7.8079992512212708E-6</v>
      </c>
      <c r="W24" s="80">
        <f>IF(DATI!C56=0,"",I24*Foglio1!$W$63*P24/OUTPUT!$F$16)</f>
        <v>0</v>
      </c>
      <c r="X24" s="80">
        <f>IF(DATI!C56=0,"",J24/J$4)</f>
        <v>1.4234775339174222E-2</v>
      </c>
      <c r="Y24" s="80">
        <f>IF(DATI!C56=0,"",J24*Foglio1!$W$63*O24/OUTPUT!$F$16)</f>
        <v>0</v>
      </c>
      <c r="Z24" s="80">
        <f>IF(DATI!C56=0,"",J24*Foglio1!$W$64*O24/OUTPUT!$F$16)</f>
        <v>-4.4969713342484733E-4</v>
      </c>
      <c r="AA24" s="155">
        <f>IF(DATI!C56=0,"",(S24)/$S$4)</f>
        <v>4.9621439624383486E-2</v>
      </c>
      <c r="AB24" s="155">
        <f>IF(DATI!C56=0,"",(T24)/$S$4)</f>
        <v>3.9736368382782829E-5</v>
      </c>
      <c r="AC24" s="155">
        <f>IF(DATI!C56=0,"",Foglio1!$Q$67*TABULATI!AA24)</f>
        <v>51.703059016626376</v>
      </c>
      <c r="AD24" s="155">
        <f>IF(DATI!C56=0,"",Foglio1!$Q$67*TABULATI!AB24)</f>
        <v>4.1403309036440572E-2</v>
      </c>
      <c r="AE24" s="80">
        <f>IF(DATI!C56=0,"",AC24/O24)</f>
        <v>-3.8157239126661531</v>
      </c>
      <c r="AF24" s="80">
        <f>IF(DATI!C56=0,"",AD24/P24)</f>
        <v>6.6251633018121966E-2</v>
      </c>
      <c r="AG24" s="156">
        <f>IF(DATI!C56=0,"",(U24+V24)*Foglio1!$Q$61-W24*Foglio1!$Q$62)</f>
        <v>3.170885520230855</v>
      </c>
      <c r="AH24" s="156">
        <f>IF(DATI!C56=0,"",(X24+Y24)*Foglio1!$Q$62-Z24*Foglio1!$Q$61)</f>
        <v>3.3040908146239798</v>
      </c>
      <c r="AI24" s="156">
        <f>IF(DATI!C56=0,"",(U24+V24)*Foglio1!$Q$61-W24*Foglio1!$Q$62+AE24)</f>
        <v>-0.64483839243529806</v>
      </c>
      <c r="AJ24" s="156">
        <f>IF(DATI!C56=0,"",(X24+Y24)*Foglio1!$Q$62-Z24*Foglio1!$Q$61+AF24)</f>
        <v>3.3703424476421016</v>
      </c>
      <c r="AK24" s="156">
        <f>IF(DATI!C56=0,"",IF(Foglio1!$Q$61=0,0,AI24*100/Foglio1!$Q$61))</f>
        <v>-9.2119770347899713E-2</v>
      </c>
      <c r="AL24" s="156">
        <f>IF(DATI!C56=0,"",IF(Foglio1!$Q$62=0,0,AJ24*100/Foglio1!$Q$62))</f>
        <v>1.6049249750676673</v>
      </c>
      <c r="AM24" s="156">
        <f>IF(DATI!C56=0,"",AG24*P24)</f>
        <v>1.9816138430486987</v>
      </c>
      <c r="AN24" s="155">
        <f>IF(DATI!C56=0,"",AH24*O24)</f>
        <v>-44.770430538154926</v>
      </c>
      <c r="AW24" s="79"/>
    </row>
    <row r="25" spans="2:49" ht="18" customHeight="1" x14ac:dyDescent="0.25">
      <c r="B25" s="19">
        <f>IF(DATI!C57=0,"",DATI!B57)</f>
        <v>19</v>
      </c>
      <c r="C25" s="80">
        <f>IF(DATI!C57=0,"",DATI!C57)</f>
        <v>0.4</v>
      </c>
      <c r="D25" s="80">
        <f>IF(DATI!C57=0,"",DATI!D57)</f>
        <v>0.65</v>
      </c>
      <c r="E25" s="83">
        <f>IF(DATI!C57=0,"",C25*D25)</f>
        <v>0.26</v>
      </c>
      <c r="F25" s="80">
        <f>IF(DATI!C57=0,"",E25/1.2)</f>
        <v>0.21666666666666667</v>
      </c>
      <c r="G25" s="80">
        <f>IF(DATI!C57=0,"",(C25*D25^3)/12)</f>
        <v>9.1541666666666698E-3</v>
      </c>
      <c r="H25" s="80">
        <f>IF(DATI!C57=0,"",(D25*C25^3)/12)</f>
        <v>3.4666666666666678E-3</v>
      </c>
      <c r="I25" s="146">
        <f>IF(DATI!C57=0,"",IF(H25=0,0,1/((DATI!$C$4^3)/(Foglio1!$O$15*DATI!$C$10*H25)+DATI!$C$4/(DATI!$C$11*$F25))))</f>
        <v>45621.780721118485</v>
      </c>
      <c r="J25" s="146">
        <f>IF(DATI!C57=0,"",IF(G25=0,0,1/((DATI!$C$4^3)/(Foglio1!$O$15*DATI!$C$10*G25)+DATI!$C$4/(DATI!$C$11*$F25))))</f>
        <v>112216.68610896921</v>
      </c>
      <c r="K25" s="80">
        <f>IF(DATI!C57=0,"",DATI!E57)</f>
        <v>-9.25</v>
      </c>
      <c r="L25" s="80">
        <f>IF(DATI!C57=0,"",DATI!F57)</f>
        <v>0</v>
      </c>
      <c r="M25" s="146">
        <f>IF(DATI!C57=0,"",J25*K25)</f>
        <v>-1038004.3465079652</v>
      </c>
      <c r="N25" s="146">
        <f>IF(DATI!C57=0,"",I25*L25)</f>
        <v>0</v>
      </c>
      <c r="O25" s="80">
        <f>IF(DATI!C57=0,"",IF(K25-OUTPUT!$F$7=0,0.000001,K25-OUTPUT!$F$7))</f>
        <v>-9.25</v>
      </c>
      <c r="P25" s="80">
        <f>IF(DATI!C57=0,"",IF(L25-OUTPUT!$F$8=0,0.00001,L25-OUTPUT!$F$8))</f>
        <v>0.62494020373981463</v>
      </c>
      <c r="Q25" s="80">
        <f>IF(DATI!C57=0,"",O25^2)</f>
        <v>85.5625</v>
      </c>
      <c r="R25" s="80">
        <f>IF(DATI!C57=0,"",P25^2)</f>
        <v>0.39055025825036099</v>
      </c>
      <c r="S25" s="146">
        <f>IF(DATI!C57=0,"",J25*Q25)</f>
        <v>9601540.2051986773</v>
      </c>
      <c r="T25" s="146">
        <f>IF(DATI!C57=0,"",I25*R25)</f>
        <v>17817.598242474163</v>
      </c>
      <c r="U25" s="80">
        <f>IF(DATI!C57=0,"",I25/I$4)</f>
        <v>1.3661250947810084E-2</v>
      </c>
      <c r="V25" s="80">
        <f>IF(DATI!C57=0,"",I25*Foglio1!$W$64*P25/OUTPUT!$F$16)</f>
        <v>2.3588316207368698E-5</v>
      </c>
      <c r="W25" s="80">
        <f>IF(DATI!C57=0,"",I25*Foglio1!$W$63*P25/OUTPUT!$F$16)</f>
        <v>0</v>
      </c>
      <c r="X25" s="80">
        <f>IF(DATI!C57=0,"",J25/J$4)</f>
        <v>3.9821120498619453E-2</v>
      </c>
      <c r="Y25" s="80">
        <f>IF(DATI!C57=0,"",J25*Foglio1!$W$63*O25/OUTPUT!$F$16)</f>
        <v>0</v>
      </c>
      <c r="Z25" s="80">
        <f>IF(DATI!C57=0,"",J25*Foglio1!$W$64*O25/OUTPUT!$F$16)</f>
        <v>-8.5878690902039352E-4</v>
      </c>
      <c r="AA25" s="155">
        <f>IF(DATI!C57=0,"",(S25)/$S$4)</f>
        <v>6.4689991472662689E-2</v>
      </c>
      <c r="AB25" s="155">
        <f>IF(DATI!C57=0,"",(T25)/$S$4)</f>
        <v>1.2004535248885448E-4</v>
      </c>
      <c r="AC25" s="155">
        <f>IF(DATI!C57=0,"",Foglio1!$Q$67*TABULATI!AA25)</f>
        <v>67.403736614940897</v>
      </c>
      <c r="AD25" s="155">
        <f>IF(DATI!C57=0,"",Foglio1!$Q$67*TABULATI!AB25)</f>
        <v>0.12508125502576192</v>
      </c>
      <c r="AE25" s="80">
        <f>IF(DATI!C57=0,"",AC25/O25)</f>
        <v>-7.286890444858475</v>
      </c>
      <c r="AF25" s="80">
        <f>IF(DATI!C57=0,"",AD25/P25)</f>
        <v>0.20014915711493864</v>
      </c>
      <c r="AG25" s="156">
        <f>IF(DATI!C57=0,"",(U25+V25)*Foglio1!$Q$61-W25*Foglio1!$Q$62)</f>
        <v>9.5793874848122176</v>
      </c>
      <c r="AH25" s="156">
        <f>IF(DATI!C57=0,"",(X25+Y25)*Foglio1!$Q$62-Z25*Foglio1!$Q$61)</f>
        <v>8.9635861410243596</v>
      </c>
      <c r="AI25" s="156">
        <f>IF(DATI!C57=0,"",(U25+V25)*Foglio1!$Q$61-W25*Foglio1!$Q$62+AE25)</f>
        <v>2.2924970399537425</v>
      </c>
      <c r="AJ25" s="156">
        <f>IF(DATI!C57=0,"",(X25+Y25)*Foglio1!$Q$62-Z25*Foglio1!$Q$61+AF25)</f>
        <v>9.163735298139299</v>
      </c>
      <c r="AK25" s="156">
        <f>IF(DATI!C57=0,"",IF(Foglio1!$Q$61=0,0,AI25*100/Foglio1!$Q$61))</f>
        <v>0.32749957713624894</v>
      </c>
      <c r="AL25" s="156">
        <f>IF(DATI!C57=0,"",IF(Foglio1!$Q$62=0,0,AJ25*100/Foglio1!$Q$62))</f>
        <v>4.3636834753044278</v>
      </c>
      <c r="AM25" s="156">
        <f>IF(DATI!C57=0,"",AG25*P25)</f>
        <v>5.9865443664611773</v>
      </c>
      <c r="AN25" s="155">
        <f>IF(DATI!C57=0,"",AH25*O25)</f>
        <v>-82.913171804475326</v>
      </c>
      <c r="AW25" s="79"/>
    </row>
    <row r="26" spans="2:49" ht="18" customHeight="1" x14ac:dyDescent="0.25">
      <c r="B26" s="19">
        <f>IF(DATI!C58=0,"",DATI!B58)</f>
        <v>20</v>
      </c>
      <c r="C26" s="80">
        <f>IF(DATI!C58=0,"",DATI!C58)</f>
        <v>0.4</v>
      </c>
      <c r="D26" s="80">
        <f>IF(DATI!C58=0,"",DATI!D58)</f>
        <v>0.65</v>
      </c>
      <c r="E26" s="83">
        <f>IF(DATI!C58=0,"",C26*D26)</f>
        <v>0.26</v>
      </c>
      <c r="F26" s="80">
        <f>IF(DATI!C58=0,"",E26/1.2)</f>
        <v>0.21666666666666667</v>
      </c>
      <c r="G26" s="80">
        <f>IF(DATI!C58=0,"",(C26*D26^3)/12)</f>
        <v>9.1541666666666698E-3</v>
      </c>
      <c r="H26" s="80">
        <f>IF(DATI!C58=0,"",(D26*C26^3)/12)</f>
        <v>3.4666666666666678E-3</v>
      </c>
      <c r="I26" s="146">
        <f>IF(DATI!C58=0,"",IF(H26=0,0,1/((DATI!$C$4^3)/(Foglio1!$O$15*DATI!$C$10*H26)+DATI!$C$4/(DATI!$C$11*$F26))))</f>
        <v>45621.780721118485</v>
      </c>
      <c r="J26" s="146">
        <f>IF(DATI!C58=0,"",IF(G26=0,0,1/((DATI!$C$4^3)/(Foglio1!$O$15*DATI!$C$10*G26)+DATI!$C$4/(DATI!$C$11*$F26))))</f>
        <v>112216.68610896921</v>
      </c>
      <c r="K26" s="80">
        <f>IF(DATI!C58=0,"",DATI!E58)</f>
        <v>-5.75</v>
      </c>
      <c r="L26" s="80">
        <f>IF(DATI!C58=0,"",DATI!F58)</f>
        <v>0</v>
      </c>
      <c r="M26" s="146">
        <f>IF(DATI!C58=0,"",J26*K26)</f>
        <v>-645245.94512657297</v>
      </c>
      <c r="N26" s="146">
        <f>IF(DATI!C58=0,"",I26*L26)</f>
        <v>0</v>
      </c>
      <c r="O26" s="80">
        <f>IF(DATI!C58=0,"",IF(K26-OUTPUT!$F$7=0,0.000001,K26-OUTPUT!$F$7))</f>
        <v>-5.75</v>
      </c>
      <c r="P26" s="80">
        <f>IF(DATI!C58=0,"",IF(L26-OUTPUT!$F$8=0,0.00001,L26-OUTPUT!$F$8))</f>
        <v>0.62494020373981463</v>
      </c>
      <c r="Q26" s="80">
        <f>IF(DATI!C58=0,"",O26^2)</f>
        <v>33.0625</v>
      </c>
      <c r="R26" s="80">
        <f>IF(DATI!C58=0,"",P26^2)</f>
        <v>0.39055025825036099</v>
      </c>
      <c r="S26" s="146">
        <f>IF(DATI!C58=0,"",J26*Q26)</f>
        <v>3710164.1844777944</v>
      </c>
      <c r="T26" s="146">
        <f>IF(DATI!C58=0,"",I26*R26)</f>
        <v>17817.598242474163</v>
      </c>
      <c r="U26" s="80">
        <f>IF(DATI!C58=0,"",I26/I$4)</f>
        <v>1.3661250947810084E-2</v>
      </c>
      <c r="V26" s="80">
        <f>IF(DATI!C58=0,"",I26*Foglio1!$W$64*P26/OUTPUT!$F$16)</f>
        <v>2.3588316207368698E-5</v>
      </c>
      <c r="W26" s="80">
        <f>IF(DATI!C58=0,"",I26*Foglio1!$W$63*P26/OUTPUT!$F$16)</f>
        <v>0</v>
      </c>
      <c r="X26" s="80">
        <f>IF(DATI!C58=0,"",J26/J$4)</f>
        <v>3.9821120498619453E-2</v>
      </c>
      <c r="Y26" s="80">
        <f>IF(DATI!C58=0,"",J26*Foglio1!$W$63*O26/OUTPUT!$F$16)</f>
        <v>0</v>
      </c>
      <c r="Z26" s="80">
        <f>IF(DATI!C58=0,"",J26*Foglio1!$W$64*O26/OUTPUT!$F$16)</f>
        <v>-5.33840511012677E-4</v>
      </c>
      <c r="AA26" s="155">
        <f>IF(DATI!C58=0,"",(S26)/$S$4)</f>
        <v>2.4997082168764475E-2</v>
      </c>
      <c r="AB26" s="155">
        <f>IF(DATI!C58=0,"",(T26)/$S$4)</f>
        <v>1.2004535248885448E-4</v>
      </c>
      <c r="AC26" s="155">
        <f>IF(DATI!C58=0,"",Foglio1!$Q$67*TABULATI!AA26)</f>
        <v>26.045709765744146</v>
      </c>
      <c r="AD26" s="155">
        <f>IF(DATI!C58=0,"",Foglio1!$Q$67*TABULATI!AB26)</f>
        <v>0.12508125502576192</v>
      </c>
      <c r="AE26" s="80">
        <f>IF(DATI!C58=0,"",AC26/O26)</f>
        <v>-4.5296886549120252</v>
      </c>
      <c r="AF26" s="80">
        <f>IF(DATI!C58=0,"",AD26/P26)</f>
        <v>0.20014915711493864</v>
      </c>
      <c r="AG26" s="156">
        <f>IF(DATI!C58=0,"",(U26+V26)*Foglio1!$Q$61-W26*Foglio1!$Q$62)</f>
        <v>9.5793874848122176</v>
      </c>
      <c r="AH26" s="156">
        <f>IF(DATI!C58=0,"",(X26+Y26)*Foglio1!$Q$62-Z26*Foglio1!$Q$61)</f>
        <v>8.736123662418958</v>
      </c>
      <c r="AI26" s="156">
        <f>IF(DATI!C58=0,"",(U26+V26)*Foglio1!$Q$61-W26*Foglio1!$Q$62+AE26)</f>
        <v>5.0496988299001924</v>
      </c>
      <c r="AJ26" s="156">
        <f>IF(DATI!C58=0,"",(X26+Y26)*Foglio1!$Q$62-Z26*Foglio1!$Q$61+AF26)</f>
        <v>8.9362728195338974</v>
      </c>
      <c r="AK26" s="156">
        <f>IF(DATI!C58=0,"",IF(Foglio1!$Q$61=0,0,AI26*100/Foglio1!$Q$61))</f>
        <v>0.72138554712859893</v>
      </c>
      <c r="AL26" s="156">
        <f>IF(DATI!C58=0,"",IF(Foglio1!$Q$62=0,0,AJ26*100/Foglio1!$Q$62))</f>
        <v>4.255368009301856</v>
      </c>
      <c r="AM26" s="156">
        <f>IF(DATI!C58=0,"",AG26*P26)</f>
        <v>5.9865443664611773</v>
      </c>
      <c r="AN26" s="155">
        <f>IF(DATI!C58=0,"",AH26*O26)</f>
        <v>-50.232711058909011</v>
      </c>
      <c r="AW26" s="79"/>
    </row>
    <row r="27" spans="2:49" ht="18" customHeight="1" x14ac:dyDescent="0.25">
      <c r="B27" s="19">
        <f>IF(DATI!C59=0,"",DATI!B59)</f>
        <v>21</v>
      </c>
      <c r="C27" s="80">
        <f>IF(DATI!C59=0,"",DATI!C59)</f>
        <v>0.4</v>
      </c>
      <c r="D27" s="80">
        <f>IF(DATI!C59=0,"",DATI!D59)</f>
        <v>0.65</v>
      </c>
      <c r="E27" s="83">
        <f>IF(DATI!C59=0,"",C27*D27)</f>
        <v>0.26</v>
      </c>
      <c r="F27" s="80">
        <f>IF(DATI!C59=0,"",E27/1.2)</f>
        <v>0.21666666666666667</v>
      </c>
      <c r="G27" s="80">
        <f>IF(DATI!C59=0,"",(C27*D27^3)/12)</f>
        <v>9.1541666666666698E-3</v>
      </c>
      <c r="H27" s="80">
        <f>IF(DATI!C59=0,"",(D27*C27^3)/12)</f>
        <v>3.4666666666666678E-3</v>
      </c>
      <c r="I27" s="146">
        <f>IF(DATI!C59=0,"",IF(H27=0,0,1/((DATI!$C$4^3)/(Foglio1!$O$15*DATI!$C$10*H27)+DATI!$C$4/(DATI!$C$11*$F27))))</f>
        <v>45621.780721118485</v>
      </c>
      <c r="J27" s="146">
        <f>IF(DATI!C59=0,"",IF(G27=0,0,1/((DATI!$C$4^3)/(Foglio1!$O$15*DATI!$C$10*G27)+DATI!$C$4/(DATI!$C$11*$F27))))</f>
        <v>112216.68610896921</v>
      </c>
      <c r="K27" s="80">
        <f>IF(DATI!C59=0,"",DATI!E59)</f>
        <v>-1.45</v>
      </c>
      <c r="L27" s="80">
        <f>IF(DATI!C59=0,"",DATI!F59)</f>
        <v>0</v>
      </c>
      <c r="M27" s="146">
        <f>IF(DATI!C59=0,"",J27*K27)</f>
        <v>-162714.19485800536</v>
      </c>
      <c r="N27" s="146">
        <f>IF(DATI!C59=0,"",I27*L27)</f>
        <v>0</v>
      </c>
      <c r="O27" s="80">
        <f>IF(DATI!C59=0,"",IF(K27-OUTPUT!$F$7=0,0.000001,K27-OUTPUT!$F$7))</f>
        <v>-1.45</v>
      </c>
      <c r="P27" s="80">
        <f>IF(DATI!C59=0,"",IF(L27-OUTPUT!$F$8=0,0.00001,L27-OUTPUT!$F$8))</f>
        <v>0.62494020373981463</v>
      </c>
      <c r="Q27" s="80">
        <f>IF(DATI!C59=0,"",O27^2)</f>
        <v>2.1025</v>
      </c>
      <c r="R27" s="80">
        <f>IF(DATI!C59=0,"",P27^2)</f>
        <v>0.39055025825036099</v>
      </c>
      <c r="S27" s="146">
        <f>IF(DATI!C59=0,"",J27*Q27)</f>
        <v>235935.58254410778</v>
      </c>
      <c r="T27" s="146">
        <f>IF(DATI!C59=0,"",I27*R27)</f>
        <v>17817.598242474163</v>
      </c>
      <c r="U27" s="80">
        <f>IF(DATI!C59=0,"",I27/I$4)</f>
        <v>1.3661250947810084E-2</v>
      </c>
      <c r="V27" s="80">
        <f>IF(DATI!C59=0,"",I27*Foglio1!$W$64*P27/OUTPUT!$F$16)</f>
        <v>2.3588316207368698E-5</v>
      </c>
      <c r="W27" s="80">
        <f>IF(DATI!C59=0,"",I27*Foglio1!$W$63*P27/OUTPUT!$F$16)</f>
        <v>0</v>
      </c>
      <c r="X27" s="80">
        <f>IF(DATI!C59=0,"",J27/J$4)</f>
        <v>3.9821120498619453E-2</v>
      </c>
      <c r="Y27" s="80">
        <f>IF(DATI!C59=0,"",J27*Foglio1!$W$63*O27/OUTPUT!$F$16)</f>
        <v>0</v>
      </c>
      <c r="Z27" s="80">
        <f>IF(DATI!C59=0,"",J27*Foglio1!$W$64*O27/OUTPUT!$F$16)</f>
        <v>-1.3462065060319681E-4</v>
      </c>
      <c r="AA27" s="155">
        <f>IF(DATI!C59=0,"",(S27)/$S$4)</f>
        <v>1.5896065106942097E-3</v>
      </c>
      <c r="AB27" s="155">
        <f>IF(DATI!C59=0,"",(T27)/$S$4)</f>
        <v>1.2004535248885448E-4</v>
      </c>
      <c r="AC27" s="155">
        <f>IF(DATI!C59=0,"",Foglio1!$Q$67*TABULATI!AA27)</f>
        <v>1.6562905038178319</v>
      </c>
      <c r="AD27" s="155">
        <f>IF(DATI!C59=0,"",Foglio1!$Q$67*TABULATI!AB27)</f>
        <v>0.12508125502576192</v>
      </c>
      <c r="AE27" s="80">
        <f>IF(DATI!C59=0,"",AC27/O27)</f>
        <v>-1.1422693129778152</v>
      </c>
      <c r="AF27" s="80">
        <f>IF(DATI!C59=0,"",AD27/P27)</f>
        <v>0.20014915711493864</v>
      </c>
      <c r="AG27" s="156">
        <f>IF(DATI!C59=0,"",(U27+V27)*Foglio1!$Q$61-W27*Foglio1!$Q$62)</f>
        <v>9.5793874848122176</v>
      </c>
      <c r="AH27" s="156">
        <f>IF(DATI!C59=0,"",(X27+Y27)*Foglio1!$Q$62-Z27*Foglio1!$Q$61)</f>
        <v>8.4566697601323213</v>
      </c>
      <c r="AI27" s="156">
        <f>IF(DATI!C59=0,"",(U27+V27)*Foglio1!$Q$61-W27*Foglio1!$Q$62+AE27)</f>
        <v>8.4371181718344026</v>
      </c>
      <c r="AJ27" s="156">
        <f>IF(DATI!C59=0,"",(X27+Y27)*Foglio1!$Q$62-Z27*Foglio1!$Q$61+AF27)</f>
        <v>8.6568189172472607</v>
      </c>
      <c r="AK27" s="156">
        <f>IF(DATI!C59=0,"",IF(Foglio1!$Q$61=0,0,AI27*100/Foglio1!$Q$61))</f>
        <v>1.2053025959763433</v>
      </c>
      <c r="AL27" s="156">
        <f>IF(DATI!C59=0,"",IF(Foglio1!$Q$62=0,0,AJ27*100/Foglio1!$Q$62))</f>
        <v>4.1222947224986957</v>
      </c>
      <c r="AM27" s="156">
        <f>IF(DATI!C59=0,"",AG27*P27)</f>
        <v>5.9865443664611773</v>
      </c>
      <c r="AN27" s="155">
        <f>IF(DATI!C59=0,"",AH27*O27)</f>
        <v>-12.262171152191865</v>
      </c>
      <c r="AW27" s="79"/>
    </row>
    <row r="28" spans="2:49" ht="18" customHeight="1" x14ac:dyDescent="0.25">
      <c r="B28" s="19">
        <f>IF(DATI!C60=0,"",DATI!B60)</f>
        <v>22</v>
      </c>
      <c r="C28" s="80">
        <f>IF(DATI!C60=0,"",DATI!C60)</f>
        <v>0.4</v>
      </c>
      <c r="D28" s="80">
        <f>IF(DATI!C60=0,"",DATI!D60)</f>
        <v>0.65</v>
      </c>
      <c r="E28" s="83">
        <f>IF(DATI!C60=0,"",C28*D28)</f>
        <v>0.26</v>
      </c>
      <c r="F28" s="80">
        <f>IF(DATI!C60=0,"",E28/1.2)</f>
        <v>0.21666666666666667</v>
      </c>
      <c r="G28" s="80">
        <f>IF(DATI!C60=0,"",(C28*D28^3)/12)</f>
        <v>9.1541666666666698E-3</v>
      </c>
      <c r="H28" s="80">
        <f>IF(DATI!C60=0,"",(D28*C28^3)/12)</f>
        <v>3.4666666666666678E-3</v>
      </c>
      <c r="I28" s="146">
        <f>IF(DATI!C60=0,"",IF(H28=0,0,1/((DATI!$C$4^3)/(Foglio1!$O$15*DATI!$C$10*H28)+DATI!$C$4/(DATI!$C$11*$F28))))</f>
        <v>45621.780721118485</v>
      </c>
      <c r="J28" s="146">
        <f>IF(DATI!C60=0,"",IF(G28=0,0,1/((DATI!$C$4^3)/(Foglio1!$O$15*DATI!$C$10*G28)+DATI!$C$4/(DATI!$C$11*$F28))))</f>
        <v>112216.68610896921</v>
      </c>
      <c r="K28" s="80">
        <f>IF(DATI!C60=0,"",DATI!E60)</f>
        <v>1.45</v>
      </c>
      <c r="L28" s="80">
        <f>IF(DATI!C60=0,"",DATI!F60)</f>
        <v>0</v>
      </c>
      <c r="M28" s="146">
        <f>IF(DATI!C60=0,"",J28*K28)</f>
        <v>162714.19485800536</v>
      </c>
      <c r="N28" s="146">
        <f>IF(DATI!C60=0,"",I28*L28)</f>
        <v>0</v>
      </c>
      <c r="O28" s="80">
        <f>IF(DATI!C60=0,"",IF(K28-OUTPUT!$F$7=0,0.000001,K28-OUTPUT!$F$7))</f>
        <v>1.45</v>
      </c>
      <c r="P28" s="80">
        <f>IF(DATI!C60=0,"",IF(L28-OUTPUT!$F$8=0,0.00001,L28-OUTPUT!$F$8))</f>
        <v>0.62494020373981463</v>
      </c>
      <c r="Q28" s="80">
        <f>IF(DATI!C60=0,"",O28^2)</f>
        <v>2.1025</v>
      </c>
      <c r="R28" s="80">
        <f>IF(DATI!C60=0,"",P28^2)</f>
        <v>0.39055025825036099</v>
      </c>
      <c r="S28" s="146">
        <f>IF(DATI!C60=0,"",J28*Q28)</f>
        <v>235935.58254410778</v>
      </c>
      <c r="T28" s="146">
        <f>IF(DATI!C60=0,"",I28*R28)</f>
        <v>17817.598242474163</v>
      </c>
      <c r="U28" s="80">
        <f>IF(DATI!C60=0,"",I28/I$4)</f>
        <v>1.3661250947810084E-2</v>
      </c>
      <c r="V28" s="80">
        <f>IF(DATI!C60=0,"",I28*Foglio1!$W$64*P28/OUTPUT!$F$16)</f>
        <v>2.3588316207368698E-5</v>
      </c>
      <c r="W28" s="80">
        <f>IF(DATI!C60=0,"",I28*Foglio1!$W$63*P28/OUTPUT!$F$16)</f>
        <v>0</v>
      </c>
      <c r="X28" s="80">
        <f>IF(DATI!C60=0,"",J28/J$4)</f>
        <v>3.9821120498619453E-2</v>
      </c>
      <c r="Y28" s="80">
        <f>IF(DATI!C60=0,"",J28*Foglio1!$W$63*O28/OUTPUT!$F$16)</f>
        <v>0</v>
      </c>
      <c r="Z28" s="80">
        <f>IF(DATI!C60=0,"",J28*Foglio1!$W$64*O28/OUTPUT!$F$16)</f>
        <v>1.3462065060319681E-4</v>
      </c>
      <c r="AA28" s="155">
        <f>IF(DATI!C60=0,"",(S28)/$S$4)</f>
        <v>1.5896065106942097E-3</v>
      </c>
      <c r="AB28" s="155">
        <f>IF(DATI!C60=0,"",(T28)/$S$4)</f>
        <v>1.2004535248885448E-4</v>
      </c>
      <c r="AC28" s="155">
        <f>IF(DATI!C60=0,"",Foglio1!$Q$67*TABULATI!AA28)</f>
        <v>1.6562905038178319</v>
      </c>
      <c r="AD28" s="155">
        <f>IF(DATI!C60=0,"",Foglio1!$Q$67*TABULATI!AB28)</f>
        <v>0.12508125502576192</v>
      </c>
      <c r="AE28" s="80">
        <f>IF(DATI!C60=0,"",AC28/O28)</f>
        <v>1.1422693129778152</v>
      </c>
      <c r="AF28" s="80">
        <f>IF(DATI!C60=0,"",AD28/P28)</f>
        <v>0.20014915711493864</v>
      </c>
      <c r="AG28" s="156">
        <f>IF(DATI!C60=0,"",(U28+V28)*Foglio1!$Q$61-W28*Foglio1!$Q$62)</f>
        <v>9.5793874848122176</v>
      </c>
      <c r="AH28" s="156">
        <f>IF(DATI!C60=0,"",(X28+Y28)*Foglio1!$Q$62-Z28*Foglio1!$Q$61)</f>
        <v>8.2682008492878474</v>
      </c>
      <c r="AI28" s="156">
        <f>IF(DATI!C60=0,"",(U28+V28)*Foglio1!$Q$61-W28*Foglio1!$Q$62+AE28)</f>
        <v>10.721656797790033</v>
      </c>
      <c r="AJ28" s="156">
        <f>IF(DATI!C60=0,"",(X28+Y28)*Foglio1!$Q$62-Z28*Foglio1!$Q$61+AF28)</f>
        <v>8.4683500064027868</v>
      </c>
      <c r="AK28" s="156">
        <f>IF(DATI!C60=0,"",IF(Foglio1!$Q$61=0,0,AI28*100/Foglio1!$Q$61))</f>
        <v>1.5316652568271476</v>
      </c>
      <c r="AL28" s="156">
        <f>IF(DATI!C60=0,"",IF(Foglio1!$Q$62=0,0,AJ28*100/Foglio1!$Q$62))</f>
        <v>4.0325476220965646</v>
      </c>
      <c r="AM28" s="156">
        <f>IF(DATI!C60=0,"",AG28*P28)</f>
        <v>5.9865443664611773</v>
      </c>
      <c r="AN28" s="155">
        <f>IF(DATI!C60=0,"",AH28*O28)</f>
        <v>11.988891231467377</v>
      </c>
      <c r="AW28" s="79"/>
    </row>
    <row r="29" spans="2:49" ht="18" customHeight="1" x14ac:dyDescent="0.25">
      <c r="B29" s="19">
        <f>IF(DATI!C61=0,"",DATI!B61)</f>
        <v>23</v>
      </c>
      <c r="C29" s="80">
        <f>IF(DATI!C61=0,"",DATI!C61)</f>
        <v>0.4</v>
      </c>
      <c r="D29" s="80">
        <f>IF(DATI!C61=0,"",DATI!D61)</f>
        <v>0.65</v>
      </c>
      <c r="E29" s="83">
        <f>IF(DATI!C61=0,"",C29*D29)</f>
        <v>0.26</v>
      </c>
      <c r="F29" s="80">
        <f>IF(DATI!C61=0,"",E29/1.2)</f>
        <v>0.21666666666666667</v>
      </c>
      <c r="G29" s="80">
        <f>IF(DATI!C61=0,"",(C29*D29^3)/12)</f>
        <v>9.1541666666666698E-3</v>
      </c>
      <c r="H29" s="80">
        <f>IF(DATI!C61=0,"",(D29*C29^3)/12)</f>
        <v>3.4666666666666678E-3</v>
      </c>
      <c r="I29" s="146">
        <f>IF(DATI!C61=0,"",IF(H29=0,0,1/((DATI!$C$4^3)/(Foglio1!$O$15*DATI!$C$10*H29)+DATI!$C$4/(DATI!$C$11*$F29))))</f>
        <v>45621.780721118485</v>
      </c>
      <c r="J29" s="146">
        <f>IF(DATI!C61=0,"",IF(G29=0,0,1/((DATI!$C$4^3)/(Foglio1!$O$15*DATI!$C$10*G29)+DATI!$C$4/(DATI!$C$11*$F29))))</f>
        <v>112216.68610896921</v>
      </c>
      <c r="K29" s="80">
        <f>IF(DATI!C61=0,"",DATI!E61)</f>
        <v>5.75</v>
      </c>
      <c r="L29" s="80">
        <f>IF(DATI!C61=0,"",DATI!F61)</f>
        <v>0</v>
      </c>
      <c r="M29" s="146">
        <f>IF(DATI!C61=0,"",J29*K29)</f>
        <v>645245.94512657297</v>
      </c>
      <c r="N29" s="146">
        <f>IF(DATI!C61=0,"",I29*L29)</f>
        <v>0</v>
      </c>
      <c r="O29" s="80">
        <f>IF(DATI!C61=0,"",IF(K29-OUTPUT!$F$7=0,0.000001,K29-OUTPUT!$F$7))</f>
        <v>5.75</v>
      </c>
      <c r="P29" s="80">
        <f>IF(DATI!C61=0,"",IF(L29-OUTPUT!$F$8=0,0.00001,L29-OUTPUT!$F$8))</f>
        <v>0.62494020373981463</v>
      </c>
      <c r="Q29" s="80">
        <f>IF(DATI!C61=0,"",O29^2)</f>
        <v>33.0625</v>
      </c>
      <c r="R29" s="80">
        <f>IF(DATI!C61=0,"",P29^2)</f>
        <v>0.39055025825036099</v>
      </c>
      <c r="S29" s="146">
        <f>IF(DATI!C61=0,"",J29*Q29)</f>
        <v>3710164.1844777944</v>
      </c>
      <c r="T29" s="146">
        <f>IF(DATI!C61=0,"",I29*R29)</f>
        <v>17817.598242474163</v>
      </c>
      <c r="U29" s="80">
        <f>IF(DATI!C61=0,"",I29/I$4)</f>
        <v>1.3661250947810084E-2</v>
      </c>
      <c r="V29" s="80">
        <f>IF(DATI!C61=0,"",I29*Foglio1!$W$64*P29/OUTPUT!$F$16)</f>
        <v>2.3588316207368698E-5</v>
      </c>
      <c r="W29" s="80">
        <f>IF(DATI!C61=0,"",I29*Foglio1!$W$63*P29/OUTPUT!$F$16)</f>
        <v>0</v>
      </c>
      <c r="X29" s="80">
        <f>IF(DATI!C61=0,"",J29/J$4)</f>
        <v>3.9821120498619453E-2</v>
      </c>
      <c r="Y29" s="80">
        <f>IF(DATI!C61=0,"",J29*Foglio1!$W$63*O29/OUTPUT!$F$16)</f>
        <v>0</v>
      </c>
      <c r="Z29" s="80">
        <f>IF(DATI!C61=0,"",J29*Foglio1!$W$64*O29/OUTPUT!$F$16)</f>
        <v>5.33840511012677E-4</v>
      </c>
      <c r="AA29" s="155">
        <f>IF(DATI!C61=0,"",(S29)/$S$4)</f>
        <v>2.4997082168764475E-2</v>
      </c>
      <c r="AB29" s="155">
        <f>IF(DATI!C61=0,"",(T29)/$S$4)</f>
        <v>1.2004535248885448E-4</v>
      </c>
      <c r="AC29" s="155">
        <f>IF(DATI!C61=0,"",Foglio1!$Q$67*TABULATI!AA29)</f>
        <v>26.045709765744146</v>
      </c>
      <c r="AD29" s="155">
        <f>IF(DATI!C61=0,"",Foglio1!$Q$67*TABULATI!AB29)</f>
        <v>0.12508125502576192</v>
      </c>
      <c r="AE29" s="80">
        <f>IF(DATI!C61=0,"",AC29/O29)</f>
        <v>4.5296886549120252</v>
      </c>
      <c r="AF29" s="80">
        <f>IF(DATI!C61=0,"",AD29/P29)</f>
        <v>0.20014915711493864</v>
      </c>
      <c r="AG29" s="156">
        <f>IF(DATI!C61=0,"",(U29+V29)*Foglio1!$Q$61-W29*Foglio1!$Q$62)</f>
        <v>9.5793874848122176</v>
      </c>
      <c r="AH29" s="156">
        <f>IF(DATI!C61=0,"",(X29+Y29)*Foglio1!$Q$62-Z29*Foglio1!$Q$61)</f>
        <v>7.9887469470012107</v>
      </c>
      <c r="AI29" s="156">
        <f>IF(DATI!C61=0,"",(U29+V29)*Foglio1!$Q$61-W29*Foglio1!$Q$62+AE29)</f>
        <v>14.109076139724243</v>
      </c>
      <c r="AJ29" s="156">
        <f>IF(DATI!C61=0,"",(X29+Y29)*Foglio1!$Q$62-Z29*Foglio1!$Q$61+AF29)</f>
        <v>8.1888961041161501</v>
      </c>
      <c r="AK29" s="156">
        <f>IF(DATI!C61=0,"",IF(Foglio1!$Q$61=0,0,AI29*100/Foglio1!$Q$61))</f>
        <v>2.0155823056748918</v>
      </c>
      <c r="AL29" s="156">
        <f>IF(DATI!C61=0,"",IF(Foglio1!$Q$62=0,0,AJ29*100/Foglio1!$Q$62))</f>
        <v>3.8994743352934047</v>
      </c>
      <c r="AM29" s="156">
        <f>IF(DATI!C61=0,"",AG29*P29)</f>
        <v>5.9865443664611773</v>
      </c>
      <c r="AN29" s="155">
        <f>IF(DATI!C61=0,"",AH29*O29)</f>
        <v>45.935294945256963</v>
      </c>
      <c r="AW29" s="79"/>
    </row>
    <row r="30" spans="2:49" ht="18" customHeight="1" x14ac:dyDescent="0.25">
      <c r="B30" s="19">
        <f>IF(DATI!C62=0,"",DATI!B62)</f>
        <v>24</v>
      </c>
      <c r="C30" s="80">
        <f>IF(DATI!C62=0,"",DATI!C62)</f>
        <v>0.4</v>
      </c>
      <c r="D30" s="80">
        <f>IF(DATI!C62=0,"",DATI!D62)</f>
        <v>0.65</v>
      </c>
      <c r="E30" s="83">
        <f>IF(DATI!C62=0,"",C30*D30)</f>
        <v>0.26</v>
      </c>
      <c r="F30" s="80">
        <f>IF(DATI!C62=0,"",E30/1.2)</f>
        <v>0.21666666666666667</v>
      </c>
      <c r="G30" s="80">
        <f>IF(DATI!C62=0,"",(C30*D30^3)/12)</f>
        <v>9.1541666666666698E-3</v>
      </c>
      <c r="H30" s="80">
        <f>IF(DATI!C62=0,"",(D30*C30^3)/12)</f>
        <v>3.4666666666666678E-3</v>
      </c>
      <c r="I30" s="146">
        <f>IF(DATI!C62=0,"",IF(H30=0,0,1/((DATI!$C$4^3)/(Foglio1!$O$15*DATI!$C$10*H30)+DATI!$C$4/(DATI!$C$11*$F30))))</f>
        <v>45621.780721118485</v>
      </c>
      <c r="J30" s="146">
        <f>IF(DATI!C62=0,"",IF(G30=0,0,1/((DATI!$C$4^3)/(Foglio1!$O$15*DATI!$C$10*G30)+DATI!$C$4/(DATI!$C$11*$F30))))</f>
        <v>112216.68610896921</v>
      </c>
      <c r="K30" s="80">
        <f>IF(DATI!C62=0,"",DATI!E62)</f>
        <v>9.25</v>
      </c>
      <c r="L30" s="80">
        <f>IF(DATI!C62=0,"",DATI!F62)</f>
        <v>0</v>
      </c>
      <c r="M30" s="146">
        <f>IF(DATI!C62=0,"",J30*K30)</f>
        <v>1038004.3465079652</v>
      </c>
      <c r="N30" s="146">
        <f>IF(DATI!C62=0,"",I30*L30)</f>
        <v>0</v>
      </c>
      <c r="O30" s="80">
        <f>IF(DATI!C62=0,"",IF(K30-OUTPUT!$F$7=0,0.000001,K30-OUTPUT!$F$7))</f>
        <v>9.25</v>
      </c>
      <c r="P30" s="80">
        <f>IF(DATI!C62=0,"",IF(L30-OUTPUT!$F$8=0,0.00001,L30-OUTPUT!$F$8))</f>
        <v>0.62494020373981463</v>
      </c>
      <c r="Q30" s="80">
        <f>IF(DATI!C62=0,"",O30^2)</f>
        <v>85.5625</v>
      </c>
      <c r="R30" s="80">
        <f>IF(DATI!C62=0,"",P30^2)</f>
        <v>0.39055025825036099</v>
      </c>
      <c r="S30" s="146">
        <f>IF(DATI!C62=0,"",J30*Q30)</f>
        <v>9601540.2051986773</v>
      </c>
      <c r="T30" s="146">
        <f>IF(DATI!C62=0,"",I30*R30)</f>
        <v>17817.598242474163</v>
      </c>
      <c r="U30" s="80">
        <f>IF(DATI!C62=0,"",I30/I$4)</f>
        <v>1.3661250947810084E-2</v>
      </c>
      <c r="V30" s="80">
        <f>IF(DATI!C62=0,"",I30*Foglio1!$W$64*P30/OUTPUT!$F$16)</f>
        <v>2.3588316207368698E-5</v>
      </c>
      <c r="W30" s="80">
        <f>IF(DATI!C62=0,"",I30*Foglio1!$W$63*P30/OUTPUT!$F$16)</f>
        <v>0</v>
      </c>
      <c r="X30" s="80">
        <f>IF(DATI!C62=0,"",J30/J$4)</f>
        <v>3.9821120498619453E-2</v>
      </c>
      <c r="Y30" s="80">
        <f>IF(DATI!C62=0,"",J30*Foglio1!$W$63*O30/OUTPUT!$F$16)</f>
        <v>0</v>
      </c>
      <c r="Z30" s="80">
        <f>IF(DATI!C62=0,"",J30*Foglio1!$W$64*O30/OUTPUT!$F$16)</f>
        <v>8.5878690902039352E-4</v>
      </c>
      <c r="AA30" s="155">
        <f>IF(DATI!C62=0,"",(S30)/$S$4)</f>
        <v>6.4689991472662689E-2</v>
      </c>
      <c r="AB30" s="155">
        <f>IF(DATI!C62=0,"",(T30)/$S$4)</f>
        <v>1.2004535248885448E-4</v>
      </c>
      <c r="AC30" s="155">
        <f>IF(DATI!C62=0,"",Foglio1!$Q$67*TABULATI!AA30)</f>
        <v>67.403736614940897</v>
      </c>
      <c r="AD30" s="155">
        <f>IF(DATI!C62=0,"",Foglio1!$Q$67*TABULATI!AB30)</f>
        <v>0.12508125502576192</v>
      </c>
      <c r="AE30" s="80">
        <f>IF(DATI!C62=0,"",AC30/O30)</f>
        <v>7.286890444858475</v>
      </c>
      <c r="AF30" s="80">
        <f>IF(DATI!C62=0,"",AD30/P30)</f>
        <v>0.20014915711493864</v>
      </c>
      <c r="AG30" s="156">
        <f>IF(DATI!C62=0,"",(U30+V30)*Foglio1!$Q$61-W30*Foglio1!$Q$62)</f>
        <v>9.5793874848122176</v>
      </c>
      <c r="AH30" s="156">
        <f>IF(DATI!C62=0,"",(X30+Y30)*Foglio1!$Q$62-Z30*Foglio1!$Q$61)</f>
        <v>7.7612844683958091</v>
      </c>
      <c r="AI30" s="156">
        <f>IF(DATI!C62=0,"",(U30+V30)*Foglio1!$Q$61-W30*Foglio1!$Q$62+AE30)</f>
        <v>16.866277929670694</v>
      </c>
      <c r="AJ30" s="156">
        <f>IF(DATI!C62=0,"",(X30+Y30)*Foglio1!$Q$62-Z30*Foglio1!$Q$61+AF30)</f>
        <v>7.9614336255107476</v>
      </c>
      <c r="AK30" s="156">
        <f>IF(DATI!C62=0,"",IF(Foglio1!$Q$61=0,0,AI30*100/Foglio1!$Q$61))</f>
        <v>2.4094682756672419</v>
      </c>
      <c r="AL30" s="156">
        <f>IF(DATI!C62=0,"",IF(Foglio1!$Q$62=0,0,AJ30*100/Foglio1!$Q$62))</f>
        <v>3.7911588692908325</v>
      </c>
      <c r="AM30" s="156">
        <f>IF(DATI!C62=0,"",AG30*P30)</f>
        <v>5.9865443664611773</v>
      </c>
      <c r="AN30" s="155">
        <f>IF(DATI!C62=0,"",AH30*O30)</f>
        <v>71.791881332661234</v>
      </c>
      <c r="AW30" s="79"/>
    </row>
    <row r="31" spans="2:49" ht="18" customHeight="1" x14ac:dyDescent="0.25">
      <c r="B31" s="19">
        <f>IF(DATI!C63=0,"",DATI!B63)</f>
        <v>25</v>
      </c>
      <c r="C31" s="80">
        <f>IF(DATI!C63=0,"",DATI!C63)</f>
        <v>0.3</v>
      </c>
      <c r="D31" s="80">
        <f>IF(DATI!C63=0,"",DATI!D63)</f>
        <v>0.5</v>
      </c>
      <c r="E31" s="83">
        <f>IF(DATI!C63=0,"",C31*D31)</f>
        <v>0.15</v>
      </c>
      <c r="F31" s="80">
        <f>IF(DATI!C63=0,"",E31/1.2)</f>
        <v>0.125</v>
      </c>
      <c r="G31" s="80">
        <f>IF(DATI!C63=0,"",(C31*D31^3)/12)</f>
        <v>3.1249999999999997E-3</v>
      </c>
      <c r="H31" s="80">
        <f>IF(DATI!C63=0,"",(D31*C31^3)/12)</f>
        <v>1.1249999999999999E-3</v>
      </c>
      <c r="I31" s="146">
        <f>IF(DATI!C63=0,"",IF(H31=0,0,1/((DATI!$C$4^3)/(Foglio1!$O$15*DATI!$C$10*H31)+DATI!$C$4/(DATI!$C$11*$F31))))</f>
        <v>15101.325019485579</v>
      </c>
      <c r="J31" s="146">
        <f>IF(DATI!C63=0,"",IF(G31=0,0,1/((DATI!$C$4^3)/(Foglio1!$O$15*DATI!$C$10*G31)+DATI!$C$4/(DATI!$C$11*$F31))))</f>
        <v>40113.871635610769</v>
      </c>
      <c r="K31" s="80">
        <f>IF(DATI!C63=0,"",DATI!E63)</f>
        <v>13.55</v>
      </c>
      <c r="L31" s="80">
        <f>IF(DATI!C63=0,"",DATI!F63)</f>
        <v>0</v>
      </c>
      <c r="M31" s="146">
        <f>IF(DATI!C63=0,"",J31*K31)</f>
        <v>543542.96066252596</v>
      </c>
      <c r="N31" s="146">
        <f>IF(DATI!C63=0,"",I31*L31)</f>
        <v>0</v>
      </c>
      <c r="O31" s="80">
        <f>IF(DATI!C63=0,"",IF(K31-OUTPUT!$F$7=0,0.000001,K31-OUTPUT!$F$7))</f>
        <v>13.55</v>
      </c>
      <c r="P31" s="80">
        <f>IF(DATI!C63=0,"",IF(L31-OUTPUT!$F$8=0,0.00001,L31-OUTPUT!$F$8))</f>
        <v>0.62494020373981463</v>
      </c>
      <c r="Q31" s="80">
        <f>IF(DATI!C63=0,"",O31^2)</f>
        <v>183.60250000000002</v>
      </c>
      <c r="R31" s="80">
        <f>IF(DATI!C63=0,"",P31^2)</f>
        <v>0.39055025825036099</v>
      </c>
      <c r="S31" s="146">
        <f>IF(DATI!C63=0,"",J31*Q31)</f>
        <v>7365007.1169772269</v>
      </c>
      <c r="T31" s="146">
        <f>IF(DATI!C63=0,"",I31*R31)</f>
        <v>5897.8263862827307</v>
      </c>
      <c r="U31" s="80">
        <f>IF(DATI!C63=0,"",I31/I$4)</f>
        <v>4.5220284582214287E-3</v>
      </c>
      <c r="V31" s="80">
        <f>IF(DATI!C63=0,"",I31*Foglio1!$W$64*P31/OUTPUT!$F$16)</f>
        <v>7.8079992512212708E-6</v>
      </c>
      <c r="W31" s="80">
        <f>IF(DATI!C63=0,"",I31*Foglio1!$W$63*P31/OUTPUT!$F$16)</f>
        <v>0</v>
      </c>
      <c r="X31" s="80">
        <f>IF(DATI!C63=0,"",J31/J$4)</f>
        <v>1.4234775339174222E-2</v>
      </c>
      <c r="Y31" s="80">
        <f>IF(DATI!C63=0,"",J31*Foglio1!$W$63*O31/OUTPUT!$F$16)</f>
        <v>0</v>
      </c>
      <c r="Z31" s="80">
        <f>IF(DATI!C63=0,"",J31*Foglio1!$W$64*O31/OUTPUT!$F$16)</f>
        <v>4.4969713342484733E-4</v>
      </c>
      <c r="AA31" s="155">
        <f>IF(DATI!C63=0,"",(S31)/$S$4)</f>
        <v>4.9621439624383486E-2</v>
      </c>
      <c r="AB31" s="155">
        <f>IF(DATI!C63=0,"",(T31)/$S$4)</f>
        <v>3.9736368382782829E-5</v>
      </c>
      <c r="AC31" s="155">
        <f>IF(DATI!C63=0,"",Foglio1!$Q$67*TABULATI!AA31)</f>
        <v>51.703059016626376</v>
      </c>
      <c r="AD31" s="155">
        <f>IF(DATI!C63=0,"",Foglio1!$Q$67*TABULATI!AB31)</f>
        <v>4.1403309036440572E-2</v>
      </c>
      <c r="AE31" s="80">
        <f>IF(DATI!C63=0,"",AC31/O31)</f>
        <v>3.8157239126661531</v>
      </c>
      <c r="AF31" s="80">
        <f>IF(DATI!C63=0,"",AD31/P31)</f>
        <v>6.6251633018121966E-2</v>
      </c>
      <c r="AG31" s="156">
        <f>IF(DATI!C63=0,"",(U31+V31)*Foglio1!$Q$61-W31*Foglio1!$Q$62)</f>
        <v>3.170885520230855</v>
      </c>
      <c r="AH31" s="156">
        <f>IF(DATI!C63=0,"",(X31+Y31)*Foglio1!$Q$62-Z31*Foglio1!$Q$61)</f>
        <v>2.6745148278291935</v>
      </c>
      <c r="AI31" s="156">
        <f>IF(DATI!C63=0,"",(U31+V31)*Foglio1!$Q$61-W31*Foglio1!$Q$62+AE31)</f>
        <v>6.9866094328970085</v>
      </c>
      <c r="AJ31" s="156">
        <f>IF(DATI!C63=0,"",(X31+Y31)*Foglio1!$Q$62-Z31*Foglio1!$Q$61+AF31)</f>
        <v>2.7407664608473152</v>
      </c>
      <c r="AK31" s="156">
        <f>IF(DATI!C63=0,"",IF(Foglio1!$Q$61=0,0,AI31*100/Foglio1!$Q$61))</f>
        <v>0.99808706184242979</v>
      </c>
      <c r="AL31" s="156">
        <f>IF(DATI!C63=0,"",IF(Foglio1!$Q$62=0,0,AJ31*100/Foglio1!$Q$62))</f>
        <v>1.3051268861177692</v>
      </c>
      <c r="AM31" s="156">
        <f>IF(DATI!C63=0,"",AG31*P31)</f>
        <v>1.9816138430486987</v>
      </c>
      <c r="AN31" s="155">
        <f>IF(DATI!C63=0,"",AH31*O31)</f>
        <v>36.23967591708557</v>
      </c>
      <c r="AW31" s="79"/>
    </row>
    <row r="32" spans="2:49" ht="18" customHeight="1" x14ac:dyDescent="0.25">
      <c r="B32" s="19">
        <f>IF(DATI!C64=0,"",DATI!B64)</f>
        <v>26</v>
      </c>
      <c r="C32" s="80">
        <f>IF(DATI!C64=0,"",DATI!C64)</f>
        <v>0.2</v>
      </c>
      <c r="D32" s="80">
        <f>IF(DATI!C64=0,"",DATI!D64)</f>
        <v>1.8</v>
      </c>
      <c r="E32" s="83">
        <f>IF(DATI!C64=0,"",C32*D32)</f>
        <v>0.36000000000000004</v>
      </c>
      <c r="F32" s="80">
        <f>IF(DATI!C64=0,"",E32/1.2)</f>
        <v>0.30000000000000004</v>
      </c>
      <c r="G32" s="80">
        <f>IF(DATI!C64=0,"",(C32*D32^3)/12)</f>
        <v>9.7200000000000009E-2</v>
      </c>
      <c r="H32" s="80">
        <f>IF(DATI!C64=0,"",(D32*C32^3)/12)</f>
        <v>1.2000000000000003E-3</v>
      </c>
      <c r="I32" s="146">
        <f>IF(DATI!C64=0,"",IF(H32=0,0,1/((DATI!$C$4^3)/(Foglio1!$O$15*DATI!$C$10*H32)+DATI!$C$4/(DATI!$C$11*$F32))))</f>
        <v>16341.591987348451</v>
      </c>
      <c r="J32" s="146">
        <f>IF(DATI!C64=0,"",IF(G32=0,0,1/((DATI!$C$4^3)/(Foglio1!$O$15*DATI!$C$10*G32)+DATI!$C$4/(DATI!$C$11*$F32))))</f>
        <v>686628.38392124686</v>
      </c>
      <c r="K32" s="80">
        <f>IF(DATI!C64=0,"",DATI!E64)</f>
        <v>-0.9</v>
      </c>
      <c r="L32" s="80">
        <f>IF(DATI!C64=0,"",DATI!F64)</f>
        <v>-3.25</v>
      </c>
      <c r="M32" s="146">
        <f>IF(DATI!C64=0,"",J32*K32)</f>
        <v>-617965.54552912223</v>
      </c>
      <c r="N32" s="146">
        <f>IF(DATI!C64=0,"",I32*L32)</f>
        <v>-53110.173958882464</v>
      </c>
      <c r="O32" s="80">
        <f>IF(DATI!C64=0,"",IF(K32-OUTPUT!$F$7=0,0.000001,K32-OUTPUT!$F$7))</f>
        <v>-0.9</v>
      </c>
      <c r="P32" s="80">
        <f>IF(DATI!C64=0,"",IF(L32-OUTPUT!$F$8=0,0.00001,L32-OUTPUT!$F$8))</f>
        <v>-2.6250597962601852</v>
      </c>
      <c r="Q32" s="80">
        <f>IF(DATI!C64=0,"",O32^2)</f>
        <v>0.81</v>
      </c>
      <c r="R32" s="80">
        <f>IF(DATI!C64=0,"",P32^2)</f>
        <v>6.8909389339415652</v>
      </c>
      <c r="S32" s="146">
        <f>IF(DATI!C64=0,"",J32*Q32)</f>
        <v>556168.99097620999</v>
      </c>
      <c r="T32" s="146">
        <f>IF(DATI!C64=0,"",I32*R32)</f>
        <v>112608.91246820695</v>
      </c>
      <c r="U32" s="80">
        <f>IF(DATI!C64=0,"",I32/I$4)</f>
        <v>4.8934212013900646E-3</v>
      </c>
      <c r="V32" s="80">
        <f>IF(DATI!C64=0,"",I32*Foglio1!$W$64*P32/OUTPUT!$F$16)</f>
        <v>-3.5491128373892221E-5</v>
      </c>
      <c r="W32" s="80">
        <f>IF(DATI!C64=0,"",I32*Foglio1!$W$63*P32/OUTPUT!$F$16)</f>
        <v>0</v>
      </c>
      <c r="X32" s="80">
        <f>IF(DATI!C64=0,"",J32/J$4)</f>
        <v>0.24365638089997835</v>
      </c>
      <c r="Y32" s="80">
        <f>IF(DATI!C64=0,"",J32*Foglio1!$W$63*O32/OUTPUT!$F$16)</f>
        <v>0</v>
      </c>
      <c r="Z32" s="80">
        <f>IF(DATI!C64=0,"",J32*Foglio1!$W$64*O32/OUTPUT!$F$16)</f>
        <v>-5.112702297552312E-4</v>
      </c>
      <c r="AA32" s="155">
        <f>IF(DATI!C64=0,"",(S32)/$S$4)</f>
        <v>3.7471662373636814E-3</v>
      </c>
      <c r="AB32" s="155">
        <f>IF(DATI!C64=0,"",(T32)/$S$4)</f>
        <v>7.586980246533677E-4</v>
      </c>
      <c r="AC32" s="155">
        <f>IF(DATI!C64=0,"",Foglio1!$Q$67*TABULATI!AA32)</f>
        <v>3.9043598610210881</v>
      </c>
      <c r="AD32" s="155">
        <f>IF(DATI!C64=0,"",Foglio1!$Q$67*TABULATI!AB32)</f>
        <v>0.79052540678757655</v>
      </c>
      <c r="AE32" s="80">
        <f>IF(DATI!C64=0,"",AC32/O32)</f>
        <v>-4.3381776233567644</v>
      </c>
      <c r="AF32" s="80">
        <f>IF(DATI!C64=0,"",AD32/P32)</f>
        <v>-0.30114567596281261</v>
      </c>
      <c r="AG32" s="156">
        <f>IF(DATI!C64=0,"",(U32+V32)*Foglio1!$Q$61-W32*Foglio1!$Q$62)</f>
        <v>3.4005510511113206</v>
      </c>
      <c r="AH32" s="156">
        <f>IF(DATI!C64=0,"",(X32+Y32)*Foglio1!$Q$62-Z32*Foglio1!$Q$61)</f>
        <v>51.525729149824116</v>
      </c>
      <c r="AI32" s="156">
        <f>IF(DATI!C64=0,"",(U32+V32)*Foglio1!$Q$61-W32*Foglio1!$Q$62+AE32)</f>
        <v>-0.93762657224544377</v>
      </c>
      <c r="AJ32" s="156">
        <f>IF(DATI!C64=0,"",(X32+Y32)*Foglio1!$Q$62-Z32*Foglio1!$Q$61+AF32)</f>
        <v>51.224583473861301</v>
      </c>
      <c r="AK32" s="156">
        <f>IF(DATI!C64=0,"",IF(Foglio1!$Q$61=0,0,AI32*100/Foglio1!$Q$61))</f>
        <v>-0.13394665317792054</v>
      </c>
      <c r="AL32" s="156">
        <f>IF(DATI!C64=0,"",IF(Foglio1!$Q$62=0,0,AJ32*100/Foglio1!$Q$62))</f>
        <v>24.392658797076813</v>
      </c>
      <c r="AM32" s="156">
        <f>IF(DATI!C64=0,"",AG32*P32)</f>
        <v>-8.9266498494026418</v>
      </c>
      <c r="AN32" s="155">
        <f>IF(DATI!C64=0,"",AH32*O32)</f>
        <v>-46.373156234841709</v>
      </c>
      <c r="AW32" s="79"/>
    </row>
    <row r="33" spans="2:49" ht="18" customHeight="1" x14ac:dyDescent="0.25">
      <c r="B33" s="19">
        <f>IF(DATI!C65=0,"",DATI!B65)</f>
        <v>27</v>
      </c>
      <c r="C33" s="80">
        <f>IF(DATI!C65=0,"",DATI!C65)</f>
        <v>0.2</v>
      </c>
      <c r="D33" s="80">
        <f>IF(DATI!C65=0,"",DATI!D65)</f>
        <v>1.8</v>
      </c>
      <c r="E33" s="83">
        <f>IF(DATI!C65=0,"",C33*D33)</f>
        <v>0.36000000000000004</v>
      </c>
      <c r="F33" s="80">
        <f>IF(DATI!C65=0,"",E33/1.2)</f>
        <v>0.30000000000000004</v>
      </c>
      <c r="G33" s="80">
        <f>IF(DATI!C65=0,"",(C33*D33^3)/12)</f>
        <v>9.7200000000000009E-2</v>
      </c>
      <c r="H33" s="80">
        <f>IF(DATI!C65=0,"",(D33*C33^3)/12)</f>
        <v>1.2000000000000003E-3</v>
      </c>
      <c r="I33" s="146">
        <f>IF(DATI!C65=0,"",IF(H33=0,0,1/((DATI!$C$4^3)/(Foglio1!$O$15*DATI!$C$10*H33)+DATI!$C$4/(DATI!$C$11*$F33))))</f>
        <v>16341.591987348451</v>
      </c>
      <c r="J33" s="146">
        <f>IF(DATI!C65=0,"",IF(G33=0,0,1/((DATI!$C$4^3)/(Foglio1!$O$15*DATI!$C$10*G33)+DATI!$C$4/(DATI!$C$11*$F33))))</f>
        <v>686628.38392124686</v>
      </c>
      <c r="K33" s="80">
        <f>IF(DATI!C65=0,"",DATI!E65)</f>
        <v>0.9</v>
      </c>
      <c r="L33" s="80">
        <f>IF(DATI!C65=0,"",DATI!F65)</f>
        <v>-3.25</v>
      </c>
      <c r="M33" s="146">
        <f>IF(DATI!C65=0,"",J33*K33)</f>
        <v>617965.54552912223</v>
      </c>
      <c r="N33" s="146">
        <f>IF(DATI!C65=0,"",I33*L33)</f>
        <v>-53110.173958882464</v>
      </c>
      <c r="O33" s="80">
        <f>IF(DATI!C65=0,"",IF(K33-OUTPUT!$F$7=0,0.000001,K33-OUTPUT!$F$7))</f>
        <v>0.9</v>
      </c>
      <c r="P33" s="80">
        <f>IF(DATI!C65=0,"",IF(L33-OUTPUT!$F$8=0,0.00001,L33-OUTPUT!$F$8))</f>
        <v>-2.6250597962601852</v>
      </c>
      <c r="Q33" s="80">
        <f>IF(DATI!C65=0,"",O33^2)</f>
        <v>0.81</v>
      </c>
      <c r="R33" s="80">
        <f>IF(DATI!C65=0,"",P33^2)</f>
        <v>6.8909389339415652</v>
      </c>
      <c r="S33" s="146">
        <f>IF(DATI!C65=0,"",J33*Q33)</f>
        <v>556168.99097620999</v>
      </c>
      <c r="T33" s="146">
        <f>IF(DATI!C65=0,"",I33*R33)</f>
        <v>112608.91246820695</v>
      </c>
      <c r="U33" s="80">
        <f>IF(DATI!C65=0,"",I33/I$4)</f>
        <v>4.8934212013900646E-3</v>
      </c>
      <c r="V33" s="80">
        <f>IF(DATI!C65=0,"",I33*Foglio1!$W$64*P33/OUTPUT!$F$16)</f>
        <v>-3.5491128373892221E-5</v>
      </c>
      <c r="W33" s="80">
        <f>IF(DATI!C65=0,"",I33*Foglio1!$W$63*P33/OUTPUT!$F$16)</f>
        <v>0</v>
      </c>
      <c r="X33" s="80">
        <f>IF(DATI!C65=0,"",J33/J$4)</f>
        <v>0.24365638089997835</v>
      </c>
      <c r="Y33" s="80">
        <f>IF(DATI!C65=0,"",J33*Foglio1!$W$63*O33/OUTPUT!$F$16)</f>
        <v>0</v>
      </c>
      <c r="Z33" s="80">
        <f>IF(DATI!C65=0,"",J33*Foglio1!$W$64*O33/OUTPUT!$F$16)</f>
        <v>5.112702297552312E-4</v>
      </c>
      <c r="AA33" s="155">
        <f>IF(DATI!C65=0,"",(S33)/$S$4)</f>
        <v>3.7471662373636814E-3</v>
      </c>
      <c r="AB33" s="155">
        <f>IF(DATI!C65=0,"",(T33)/$S$4)</f>
        <v>7.586980246533677E-4</v>
      </c>
      <c r="AC33" s="155">
        <f>IF(DATI!C65=0,"",Foglio1!$Q$67*TABULATI!AA33)</f>
        <v>3.9043598610210881</v>
      </c>
      <c r="AD33" s="155">
        <f>IF(DATI!C65=0,"",Foglio1!$Q$67*TABULATI!AB33)</f>
        <v>0.79052540678757655</v>
      </c>
      <c r="AE33" s="80">
        <f>IF(DATI!C65=0,"",AC33/O33)</f>
        <v>4.3381776233567644</v>
      </c>
      <c r="AF33" s="80">
        <f>IF(DATI!C65=0,"",AD33/P33)</f>
        <v>-0.30114567596281261</v>
      </c>
      <c r="AG33" s="156">
        <f>IF(DATI!C65=0,"",(U33+V33)*Foglio1!$Q$61-W33*Foglio1!$Q$62)</f>
        <v>3.4005510511113206</v>
      </c>
      <c r="AH33" s="156">
        <f>IF(DATI!C65=0,"",(X33+Y33)*Foglio1!$Q$62-Z33*Foglio1!$Q$61)</f>
        <v>50.809950828166791</v>
      </c>
      <c r="AI33" s="156">
        <f>IF(DATI!C65=0,"",(U33+V33)*Foglio1!$Q$61-W33*Foglio1!$Q$62+AE33)</f>
        <v>7.738728674468085</v>
      </c>
      <c r="AJ33" s="156">
        <f>IF(DATI!C65=0,"",(X33+Y33)*Foglio1!$Q$62-Z33*Foglio1!$Q$61+AF33)</f>
        <v>50.508805152203976</v>
      </c>
      <c r="AK33" s="156">
        <f>IF(DATI!C65=0,"",IF(Foglio1!$Q$61=0,0,AI33*100/Foglio1!$Q$61))</f>
        <v>1.105532667781155</v>
      </c>
      <c r="AL33" s="156">
        <f>IF(DATI!C65=0,"",IF(Foglio1!$Q$62=0,0,AJ33*100/Foglio1!$Q$62))</f>
        <v>24.051811977239989</v>
      </c>
      <c r="AM33" s="156">
        <f>IF(DATI!C65=0,"",AG33*P33)</f>
        <v>-8.9266498494026418</v>
      </c>
      <c r="AN33" s="155">
        <f>IF(DATI!C65=0,"",AH33*O33)</f>
        <v>45.728955745350113</v>
      </c>
      <c r="AW33" s="79"/>
    </row>
    <row r="34" spans="2:49" ht="18" customHeight="1" x14ac:dyDescent="0.25">
      <c r="B34" s="19" t="str">
        <f>IF(DATI!C66=0,"",DATI!B66)</f>
        <v/>
      </c>
      <c r="C34" s="80" t="str">
        <f>IF(DATI!C66=0,"",DATI!C66)</f>
        <v/>
      </c>
      <c r="D34" s="80" t="str">
        <f>IF(DATI!C66=0,"",DATI!D66)</f>
        <v/>
      </c>
      <c r="E34" s="83" t="str">
        <f>IF(DATI!C66=0,"",C34*D34)</f>
        <v/>
      </c>
      <c r="F34" s="80" t="str">
        <f>IF(DATI!C66=0,"",E34/1.2)</f>
        <v/>
      </c>
      <c r="G34" s="80" t="str">
        <f>IF(DATI!C66=0,"",(C34*D34^3)/12)</f>
        <v/>
      </c>
      <c r="H34" s="80" t="str">
        <f>IF(DATI!C66=0,"",(D34*C34^3)/12)</f>
        <v/>
      </c>
      <c r="I34" s="146" t="str">
        <f>IF(DATI!C66=0,"",IF(H34=0,0,1/((DATI!$C$4^3)/(Foglio1!$O$15*DATI!$C$10*H34)+DATI!$C$4/(DATI!$C$11*$F34))))</f>
        <v/>
      </c>
      <c r="J34" s="146" t="str">
        <f>IF(DATI!C66=0,"",IF(G34=0,0,1/((DATI!$C$4^3)/(Foglio1!$O$15*DATI!$C$10*G34)+DATI!$C$4/(DATI!$C$11*$F34))))</f>
        <v/>
      </c>
      <c r="K34" s="80" t="str">
        <f>IF(DATI!C66=0,"",DATI!E66)</f>
        <v/>
      </c>
      <c r="L34" s="80" t="str">
        <f>IF(DATI!C66=0,"",DATI!F66)</f>
        <v/>
      </c>
      <c r="M34" s="146" t="str">
        <f>IF(DATI!C66=0,"",J34*K34)</f>
        <v/>
      </c>
      <c r="N34" s="146" t="str">
        <f>IF(DATI!C66=0,"",I34*L34)</f>
        <v/>
      </c>
      <c r="O34" s="80" t="str">
        <f>IF(DATI!C66=0,"",IF(K34-OUTPUT!$F$7=0,0.000001,K34-OUTPUT!$F$7))</f>
        <v/>
      </c>
      <c r="P34" s="80" t="str">
        <f>IF(DATI!C66=0,"",IF(L34-OUTPUT!$F$8=0,0.00001,L34-OUTPUT!$F$8))</f>
        <v/>
      </c>
      <c r="Q34" s="80" t="str">
        <f>IF(DATI!C66=0,"",O34^2)</f>
        <v/>
      </c>
      <c r="R34" s="80" t="str">
        <f>IF(DATI!C66=0,"",P34^2)</f>
        <v/>
      </c>
      <c r="S34" s="146" t="str">
        <f>IF(DATI!C66=0,"",J34*Q34)</f>
        <v/>
      </c>
      <c r="T34" s="146" t="str">
        <f>IF(DATI!C66=0,"",I34*R34)</f>
        <v/>
      </c>
      <c r="U34" s="80" t="str">
        <f>IF(DATI!C66=0,"",I34/I$4)</f>
        <v/>
      </c>
      <c r="V34" s="80" t="str">
        <f>IF(DATI!C66=0,"",I34*Foglio1!$W$64*P34/OUTPUT!$F$16)</f>
        <v/>
      </c>
      <c r="W34" s="80" t="str">
        <f>IF(DATI!C66=0,"",I34*Foglio1!$W$63*P34/OUTPUT!$F$16)</f>
        <v/>
      </c>
      <c r="X34" s="80" t="str">
        <f>IF(DATI!C66=0,"",J34/J$4)</f>
        <v/>
      </c>
      <c r="Y34" s="80" t="str">
        <f>IF(DATI!C66=0,"",J34*Foglio1!$W$63*O34/OUTPUT!$F$16)</f>
        <v/>
      </c>
      <c r="Z34" s="80" t="str">
        <f>IF(DATI!C66=0,"",J34*Foglio1!$W$64*O34/OUTPUT!$F$16)</f>
        <v/>
      </c>
      <c r="AA34" s="155" t="str">
        <f>IF(DATI!C66=0,"",(S34)/$S$4)</f>
        <v/>
      </c>
      <c r="AB34" s="155" t="str">
        <f>IF(DATI!C66=0,"",(T34)/$S$4)</f>
        <v/>
      </c>
      <c r="AC34" s="155" t="str">
        <f>IF(DATI!C66=0,"",Foglio1!$Q$67*TABULATI!AA34)</f>
        <v/>
      </c>
      <c r="AD34" s="155" t="str">
        <f>IF(DATI!C66=0,"",Foglio1!$Q$67*TABULATI!AB34)</f>
        <v/>
      </c>
      <c r="AE34" s="80" t="str">
        <f>IF(DATI!C66=0,"",AC34/O34)</f>
        <v/>
      </c>
      <c r="AF34" s="80" t="str">
        <f>IF(DATI!C66=0,"",AD34/P34)</f>
        <v/>
      </c>
      <c r="AG34" s="156" t="str">
        <f>IF(DATI!C66=0,"",(U34+V34)*Foglio1!$Q$61-W34*Foglio1!$Q$62)</f>
        <v/>
      </c>
      <c r="AH34" s="156" t="str">
        <f>IF(DATI!C66=0,"",(X34+Y34)*Foglio1!$Q$62-Z34*Foglio1!$Q$61)</f>
        <v/>
      </c>
      <c r="AI34" s="156" t="str">
        <f>IF(DATI!C66=0,"",(U34+V34)*Foglio1!$Q$61-W34*Foglio1!$Q$62+AE34)</f>
        <v/>
      </c>
      <c r="AJ34" s="156" t="str">
        <f>IF(DATI!C66=0,"",(X34+Y34)*Foglio1!$Q$62-Z34*Foglio1!$Q$61+AF34)</f>
        <v/>
      </c>
      <c r="AK34" s="156" t="str">
        <f>IF(DATI!C66=0,"",IF(Foglio1!$Q$61=0,0,AI34*100/Foglio1!$Q$61))</f>
        <v/>
      </c>
      <c r="AL34" s="156" t="str">
        <f>IF(DATI!C66=0,"",IF(Foglio1!$Q$62=0,0,AJ34*100/Foglio1!$Q$62))</f>
        <v/>
      </c>
      <c r="AM34" s="156" t="str">
        <f>IF(DATI!C66=0,"",AG34*P34)</f>
        <v/>
      </c>
      <c r="AN34" s="155" t="str">
        <f>IF(DATI!C66=0,"",AH34*O34)</f>
        <v/>
      </c>
      <c r="AW34" s="79"/>
    </row>
    <row r="35" spans="2:49" ht="18" customHeight="1" x14ac:dyDescent="0.25">
      <c r="B35" s="19" t="str">
        <f>IF(DATI!C67=0,"",DATI!B67)</f>
        <v/>
      </c>
      <c r="C35" s="80" t="str">
        <f>IF(DATI!C67=0,"",DATI!C67)</f>
        <v/>
      </c>
      <c r="D35" s="80" t="str">
        <f>IF(DATI!C67=0,"",DATI!D67)</f>
        <v/>
      </c>
      <c r="E35" s="83" t="str">
        <f>IF(DATI!C67=0,"",C35*D35)</f>
        <v/>
      </c>
      <c r="F35" s="80" t="str">
        <f>IF(DATI!C67=0,"",E35/1.2)</f>
        <v/>
      </c>
      <c r="G35" s="80" t="str">
        <f>IF(DATI!C67=0,"",(C35*D35^3)/12)</f>
        <v/>
      </c>
      <c r="H35" s="80" t="str">
        <f>IF(DATI!C67=0,"",(D35*C35^3)/12)</f>
        <v/>
      </c>
      <c r="I35" s="146" t="str">
        <f>IF(DATI!C67=0,"",IF(H35=0,0,1/((DATI!$C$4^3)/(Foglio1!$O$15*DATI!$C$10*H35)+DATI!$C$4/(DATI!$C$11*$F35))))</f>
        <v/>
      </c>
      <c r="J35" s="146" t="str">
        <f>IF(DATI!C67=0,"",IF(G35=0,0,1/((DATI!$C$4^3)/(Foglio1!$O$15*DATI!$C$10*G35)+DATI!$C$4/(DATI!$C$11*$F35))))</f>
        <v/>
      </c>
      <c r="K35" s="80" t="str">
        <f>IF(DATI!C67=0,"",DATI!E67)</f>
        <v/>
      </c>
      <c r="L35" s="80" t="str">
        <f>IF(DATI!C67=0,"",DATI!F67)</f>
        <v/>
      </c>
      <c r="M35" s="146" t="str">
        <f>IF(DATI!C67=0,"",J35*K35)</f>
        <v/>
      </c>
      <c r="N35" s="146" t="str">
        <f>IF(DATI!C67=0,"",I35*L35)</f>
        <v/>
      </c>
      <c r="O35" s="80" t="str">
        <f>IF(DATI!C67=0,"",IF(K35-OUTPUT!$F$7=0,0.000001,K35-OUTPUT!$F$7))</f>
        <v/>
      </c>
      <c r="P35" s="80" t="str">
        <f>IF(DATI!C67=0,"",IF(L35-OUTPUT!$F$8=0,0.00001,L35-OUTPUT!$F$8))</f>
        <v/>
      </c>
      <c r="Q35" s="80" t="str">
        <f>IF(DATI!C67=0,"",O35^2)</f>
        <v/>
      </c>
      <c r="R35" s="80" t="str">
        <f>IF(DATI!C67=0,"",P35^2)</f>
        <v/>
      </c>
      <c r="S35" s="146" t="str">
        <f>IF(DATI!C67=0,"",J35*Q35)</f>
        <v/>
      </c>
      <c r="T35" s="146" t="str">
        <f>IF(DATI!C67=0,"",I35*R35)</f>
        <v/>
      </c>
      <c r="U35" s="80" t="str">
        <f>IF(DATI!C67=0,"",I35/I$4)</f>
        <v/>
      </c>
      <c r="V35" s="80" t="str">
        <f>IF(DATI!C67=0,"",I35*Foglio1!$W$64*P35/OUTPUT!$F$16)</f>
        <v/>
      </c>
      <c r="W35" s="80" t="str">
        <f>IF(DATI!C67=0,"",I35*Foglio1!$W$63*P35/OUTPUT!$F$16)</f>
        <v/>
      </c>
      <c r="X35" s="80" t="str">
        <f>IF(DATI!C67=0,"",J35/J$4)</f>
        <v/>
      </c>
      <c r="Y35" s="80" t="str">
        <f>IF(DATI!C67=0,"",J35*Foglio1!$W$63*O35/OUTPUT!$F$16)</f>
        <v/>
      </c>
      <c r="Z35" s="80" t="str">
        <f>IF(DATI!C67=0,"",J35*Foglio1!$W$64*O35/OUTPUT!$F$16)</f>
        <v/>
      </c>
      <c r="AA35" s="155" t="str">
        <f>IF(DATI!C67=0,"",(S35)/$S$4)</f>
        <v/>
      </c>
      <c r="AB35" s="155" t="str">
        <f>IF(DATI!C67=0,"",(T35)/$S$4)</f>
        <v/>
      </c>
      <c r="AC35" s="155" t="str">
        <f>IF(DATI!C67=0,"",Foglio1!$Q$67*TABULATI!AA35)</f>
        <v/>
      </c>
      <c r="AD35" s="155" t="str">
        <f>IF(DATI!C67=0,"",Foglio1!$Q$67*TABULATI!AB35)</f>
        <v/>
      </c>
      <c r="AE35" s="80" t="str">
        <f>IF(DATI!C67=0,"",AC35/O35)</f>
        <v/>
      </c>
      <c r="AF35" s="80" t="str">
        <f>IF(DATI!C67=0,"",AD35/P35)</f>
        <v/>
      </c>
      <c r="AG35" s="156" t="str">
        <f>IF(DATI!C67=0,"",(U35+V35)*Foglio1!$Q$61-W35*Foglio1!$Q$62)</f>
        <v/>
      </c>
      <c r="AH35" s="156" t="str">
        <f>IF(DATI!C67=0,"",(X35+Y35)*Foglio1!$Q$62-Z35*Foglio1!$Q$61)</f>
        <v/>
      </c>
      <c r="AI35" s="156" t="str">
        <f>IF(DATI!C67=0,"",(U35+V35)*Foglio1!$Q$61-W35*Foglio1!$Q$62+AE35)</f>
        <v/>
      </c>
      <c r="AJ35" s="156" t="str">
        <f>IF(DATI!C67=0,"",(X35+Y35)*Foglio1!$Q$62-Z35*Foglio1!$Q$61+AF35)</f>
        <v/>
      </c>
      <c r="AK35" s="156" t="str">
        <f>IF(DATI!C67=0,"",IF(Foglio1!$Q$61=0,0,AI35*100/Foglio1!$Q$61))</f>
        <v/>
      </c>
      <c r="AL35" s="156" t="str">
        <f>IF(DATI!C67=0,"",IF(Foglio1!$Q$62=0,0,AJ35*100/Foglio1!$Q$62))</f>
        <v/>
      </c>
      <c r="AM35" s="156" t="str">
        <f>IF(DATI!C67=0,"",AG35*P35)</f>
        <v/>
      </c>
      <c r="AN35" s="155" t="str">
        <f>IF(DATI!C67=0,"",AH35*O35)</f>
        <v/>
      </c>
      <c r="AW35" s="79"/>
    </row>
    <row r="36" spans="2:49" ht="18" customHeight="1" x14ac:dyDescent="0.25">
      <c r="B36" s="19" t="str">
        <f>IF(DATI!C68=0,"",DATI!B68)</f>
        <v/>
      </c>
      <c r="C36" s="80" t="str">
        <f>IF(DATI!C68=0,"",DATI!C68)</f>
        <v/>
      </c>
      <c r="D36" s="80" t="str">
        <f>IF(DATI!C68=0,"",DATI!D68)</f>
        <v/>
      </c>
      <c r="E36" s="83" t="str">
        <f>IF(DATI!C68=0,"",C36*D36)</f>
        <v/>
      </c>
      <c r="F36" s="80" t="str">
        <f>IF(DATI!C68=0,"",E36/1.2)</f>
        <v/>
      </c>
      <c r="G36" s="80" t="str">
        <f>IF(DATI!C68=0,"",(C36*D36^3)/12)</f>
        <v/>
      </c>
      <c r="H36" s="80" t="str">
        <f>IF(DATI!C68=0,"",(D36*C36^3)/12)</f>
        <v/>
      </c>
      <c r="I36" s="146" t="str">
        <f>IF(DATI!C68=0,"",IF(H36=0,0,1/((DATI!$C$4^3)/(Foglio1!$O$15*DATI!$C$10*H36)+DATI!$C$4/(DATI!$C$11*$F36))))</f>
        <v/>
      </c>
      <c r="J36" s="146" t="str">
        <f>IF(DATI!C68=0,"",IF(G36=0,0,1/((DATI!$C$4^3)/(Foglio1!$O$15*DATI!$C$10*G36)+DATI!$C$4/(DATI!$C$11*$F36))))</f>
        <v/>
      </c>
      <c r="K36" s="80" t="str">
        <f>IF(DATI!C68=0,"",DATI!E68)</f>
        <v/>
      </c>
      <c r="L36" s="80" t="str">
        <f>IF(DATI!C68=0,"",DATI!F68)</f>
        <v/>
      </c>
      <c r="M36" s="146" t="str">
        <f>IF(DATI!C68=0,"",J36*K36)</f>
        <v/>
      </c>
      <c r="N36" s="146" t="str">
        <f>IF(DATI!C68=0,"",I36*L36)</f>
        <v/>
      </c>
      <c r="O36" s="80" t="str">
        <f>IF(DATI!C68=0,"",IF(K36-OUTPUT!$F$7=0,0.000001,K36-OUTPUT!$F$7))</f>
        <v/>
      </c>
      <c r="P36" s="80" t="str">
        <f>IF(DATI!C68=0,"",IF(L36-OUTPUT!$F$8=0,0.00001,L36-OUTPUT!$F$8))</f>
        <v/>
      </c>
      <c r="Q36" s="80" t="str">
        <f>IF(DATI!C68=0,"",O36^2)</f>
        <v/>
      </c>
      <c r="R36" s="80" t="str">
        <f>IF(DATI!C68=0,"",P36^2)</f>
        <v/>
      </c>
      <c r="S36" s="146" t="str">
        <f>IF(DATI!C68=0,"",J36*Q36)</f>
        <v/>
      </c>
      <c r="T36" s="146" t="str">
        <f>IF(DATI!C68=0,"",I36*R36)</f>
        <v/>
      </c>
      <c r="U36" s="80" t="str">
        <f>IF(DATI!C68=0,"",I36/I$4)</f>
        <v/>
      </c>
      <c r="V36" s="80" t="str">
        <f>IF(DATI!C68=0,"",I36*Foglio1!$W$64*P36/OUTPUT!$F$16)</f>
        <v/>
      </c>
      <c r="W36" s="80" t="str">
        <f>IF(DATI!C68=0,"",I36*Foglio1!$W$63*P36/OUTPUT!$F$16)</f>
        <v/>
      </c>
      <c r="X36" s="80" t="str">
        <f>IF(DATI!C68=0,"",J36/J$4)</f>
        <v/>
      </c>
      <c r="Y36" s="80" t="str">
        <f>IF(DATI!C68=0,"",J36*Foglio1!$W$63*O36/OUTPUT!$F$16)</f>
        <v/>
      </c>
      <c r="Z36" s="80" t="str">
        <f>IF(DATI!C68=0,"",J36*Foglio1!$W$64*O36/OUTPUT!$F$16)</f>
        <v/>
      </c>
      <c r="AA36" s="155" t="str">
        <f>IF(DATI!C68=0,"",(S36)/$S$4)</f>
        <v/>
      </c>
      <c r="AB36" s="155" t="str">
        <f>IF(DATI!C68=0,"",(T36)/$S$4)</f>
        <v/>
      </c>
      <c r="AC36" s="155" t="str">
        <f>IF(DATI!C68=0,"",Foglio1!$Q$67*TABULATI!AA36)</f>
        <v/>
      </c>
      <c r="AD36" s="155" t="str">
        <f>IF(DATI!C68=0,"",Foglio1!$Q$67*TABULATI!AB36)</f>
        <v/>
      </c>
      <c r="AE36" s="80" t="str">
        <f>IF(DATI!C68=0,"",AC36/O36)</f>
        <v/>
      </c>
      <c r="AF36" s="80" t="str">
        <f>IF(DATI!C68=0,"",AD36/P36)</f>
        <v/>
      </c>
      <c r="AG36" s="156" t="str">
        <f>IF(DATI!C68=0,"",(U36+V36)*Foglio1!$Q$61-W36*Foglio1!$Q$62)</f>
        <v/>
      </c>
      <c r="AH36" s="156" t="str">
        <f>IF(DATI!C68=0,"",(X36+Y36)*Foglio1!$Q$62-Z36*Foglio1!$Q$61)</f>
        <v/>
      </c>
      <c r="AI36" s="156" t="str">
        <f>IF(DATI!C68=0,"",(U36+V36)*Foglio1!$Q$61-W36*Foglio1!$Q$62+AE36)</f>
        <v/>
      </c>
      <c r="AJ36" s="156" t="str">
        <f>IF(DATI!C68=0,"",(X36+Y36)*Foglio1!$Q$62-Z36*Foglio1!$Q$61+AF36)</f>
        <v/>
      </c>
      <c r="AK36" s="156" t="str">
        <f>IF(DATI!C68=0,"",IF(Foglio1!$Q$61=0,0,AI36*100/Foglio1!$Q$61))</f>
        <v/>
      </c>
      <c r="AL36" s="156" t="str">
        <f>IF(DATI!C68=0,"",IF(Foglio1!$Q$62=0,0,AJ36*100/Foglio1!$Q$62))</f>
        <v/>
      </c>
      <c r="AM36" s="156" t="str">
        <f>IF(DATI!C68=0,"",AG36*P36)</f>
        <v/>
      </c>
      <c r="AN36" s="155" t="str">
        <f>IF(DATI!C68=0,"",AH36*O36)</f>
        <v/>
      </c>
      <c r="AW36" s="79"/>
    </row>
    <row r="37" spans="2:49" ht="18" customHeight="1" x14ac:dyDescent="0.25">
      <c r="B37" s="19" t="str">
        <f>IF(DATI!C69=0,"",DATI!B69)</f>
        <v/>
      </c>
      <c r="C37" s="80" t="str">
        <f>IF(DATI!C69=0,"",DATI!C69)</f>
        <v/>
      </c>
      <c r="D37" s="80" t="str">
        <f>IF(DATI!C69=0,"",DATI!D69)</f>
        <v/>
      </c>
      <c r="E37" s="83" t="str">
        <f>IF(DATI!C69=0,"",C37*D37)</f>
        <v/>
      </c>
      <c r="F37" s="80" t="str">
        <f>IF(DATI!C69=0,"",E37/1.2)</f>
        <v/>
      </c>
      <c r="G37" s="80" t="str">
        <f>IF(DATI!C69=0,"",(C37*D37^3)/12)</f>
        <v/>
      </c>
      <c r="H37" s="80" t="str">
        <f>IF(DATI!C69=0,"",(D37*C37^3)/12)</f>
        <v/>
      </c>
      <c r="I37" s="146" t="str">
        <f>IF(DATI!C69=0,"",IF(H37=0,0,1/((DATI!$C$4^3)/(Foglio1!$O$15*DATI!$C$10*H37)+DATI!$C$4/(DATI!$C$11*$F37))))</f>
        <v/>
      </c>
      <c r="J37" s="146" t="str">
        <f>IF(DATI!C69=0,"",IF(G37=0,0,1/((DATI!$C$4^3)/(Foglio1!$O$15*DATI!$C$10*G37)+DATI!$C$4/(DATI!$C$11*$F37))))</f>
        <v/>
      </c>
      <c r="K37" s="80" t="str">
        <f>IF(DATI!C69=0,"",DATI!E69)</f>
        <v/>
      </c>
      <c r="L37" s="80" t="str">
        <f>IF(DATI!C69=0,"",DATI!F69)</f>
        <v/>
      </c>
      <c r="M37" s="146" t="str">
        <f>IF(DATI!C69=0,"",J37*K37)</f>
        <v/>
      </c>
      <c r="N37" s="146" t="str">
        <f>IF(DATI!C69=0,"",I37*L37)</f>
        <v/>
      </c>
      <c r="O37" s="80" t="str">
        <f>IF(DATI!C69=0,"",IF(K37-OUTPUT!$F$7=0,0.000001,K37-OUTPUT!$F$7))</f>
        <v/>
      </c>
      <c r="P37" s="80" t="str">
        <f>IF(DATI!C69=0,"",IF(L37-OUTPUT!$F$8=0,0.00001,L37-OUTPUT!$F$8))</f>
        <v/>
      </c>
      <c r="Q37" s="80" t="str">
        <f>IF(DATI!C69=0,"",O37^2)</f>
        <v/>
      </c>
      <c r="R37" s="80" t="str">
        <f>IF(DATI!C69=0,"",P37^2)</f>
        <v/>
      </c>
      <c r="S37" s="146" t="str">
        <f>IF(DATI!C69=0,"",J37*Q37)</f>
        <v/>
      </c>
      <c r="T37" s="146" t="str">
        <f>IF(DATI!C69=0,"",I37*R37)</f>
        <v/>
      </c>
      <c r="U37" s="80" t="str">
        <f>IF(DATI!C69=0,"",I37/I$4)</f>
        <v/>
      </c>
      <c r="V37" s="80" t="str">
        <f>IF(DATI!C69=0,"",I37*Foglio1!$W$64*P37/OUTPUT!$F$16)</f>
        <v/>
      </c>
      <c r="W37" s="80" t="str">
        <f>IF(DATI!C69=0,"",I37*Foglio1!$W$63*P37/OUTPUT!$F$16)</f>
        <v/>
      </c>
      <c r="X37" s="80" t="str">
        <f>IF(DATI!C69=0,"",J37/J$4)</f>
        <v/>
      </c>
      <c r="Y37" s="80" t="str">
        <f>IF(DATI!C69=0,"",J37*Foglio1!$W$63*O37/OUTPUT!$F$16)</f>
        <v/>
      </c>
      <c r="Z37" s="80" t="str">
        <f>IF(DATI!C69=0,"",J37*Foglio1!$W$64*O37/OUTPUT!$F$16)</f>
        <v/>
      </c>
      <c r="AA37" s="155" t="str">
        <f>IF(DATI!C69=0,"",(S37)/$S$4)</f>
        <v/>
      </c>
      <c r="AB37" s="155" t="str">
        <f>IF(DATI!C69=0,"",(T37)/$S$4)</f>
        <v/>
      </c>
      <c r="AC37" s="155" t="str">
        <f>IF(DATI!C69=0,"",Foglio1!$Q$67*TABULATI!AA37)</f>
        <v/>
      </c>
      <c r="AD37" s="155" t="str">
        <f>IF(DATI!C69=0,"",Foglio1!$Q$67*TABULATI!AB37)</f>
        <v/>
      </c>
      <c r="AE37" s="80" t="str">
        <f>IF(DATI!C69=0,"",AC37/O37)</f>
        <v/>
      </c>
      <c r="AF37" s="80" t="str">
        <f>IF(DATI!C69=0,"",AD37/P37)</f>
        <v/>
      </c>
      <c r="AG37" s="156" t="str">
        <f>IF(DATI!C69=0,"",(U37+V37)*Foglio1!$Q$61-W37*Foglio1!$Q$62)</f>
        <v/>
      </c>
      <c r="AH37" s="156" t="str">
        <f>IF(DATI!C69=0,"",(X37+Y37)*Foglio1!$Q$62-Z37*Foglio1!$Q$61)</f>
        <v/>
      </c>
      <c r="AI37" s="156" t="str">
        <f>IF(DATI!C69=0,"",(U37+V37)*Foglio1!$Q$61-W37*Foglio1!$Q$62+AE37)</f>
        <v/>
      </c>
      <c r="AJ37" s="156" t="str">
        <f>IF(DATI!C69=0,"",(X37+Y37)*Foglio1!$Q$62-Z37*Foglio1!$Q$61+AF37)</f>
        <v/>
      </c>
      <c r="AK37" s="156" t="str">
        <f>IF(DATI!C69=0,"",IF(Foglio1!$Q$61=0,0,AI37*100/Foglio1!$Q$61))</f>
        <v/>
      </c>
      <c r="AL37" s="156" t="str">
        <f>IF(DATI!C69=0,"",IF(Foglio1!$Q$62=0,0,AJ37*100/Foglio1!$Q$62))</f>
        <v/>
      </c>
      <c r="AM37" s="156" t="str">
        <f>IF(DATI!C69=0,"",AG37*P37)</f>
        <v/>
      </c>
      <c r="AN37" s="155" t="str">
        <f>IF(DATI!C69=0,"",AH37*O37)</f>
        <v/>
      </c>
      <c r="AW37" s="79"/>
    </row>
    <row r="38" spans="2:49" ht="18" customHeight="1" x14ac:dyDescent="0.25">
      <c r="B38" s="19" t="str">
        <f>IF(DATI!C70=0,"",DATI!B70)</f>
        <v/>
      </c>
      <c r="C38" s="80" t="str">
        <f>IF(DATI!C70=0,"",DATI!C70)</f>
        <v/>
      </c>
      <c r="D38" s="80" t="str">
        <f>IF(DATI!C70=0,"",DATI!D70)</f>
        <v/>
      </c>
      <c r="E38" s="83" t="str">
        <f>IF(DATI!C70=0,"",C38*D38)</f>
        <v/>
      </c>
      <c r="F38" s="80" t="str">
        <f>IF(DATI!C70=0,"",E38/1.2)</f>
        <v/>
      </c>
      <c r="G38" s="80" t="str">
        <f>IF(DATI!C70=0,"",(C38*D38^3)/12)</f>
        <v/>
      </c>
      <c r="H38" s="80" t="str">
        <f>IF(DATI!C70=0,"",(D38*C38^3)/12)</f>
        <v/>
      </c>
      <c r="I38" s="146" t="str">
        <f>IF(DATI!C70=0,"",IF(H38=0,0,1/((DATI!$C$4^3)/(Foglio1!$O$15*DATI!$C$10*H38)+DATI!$C$4/(DATI!$C$11*$F38))))</f>
        <v/>
      </c>
      <c r="J38" s="146" t="str">
        <f>IF(DATI!C70=0,"",IF(G38=0,0,1/((DATI!$C$4^3)/(Foglio1!$O$15*DATI!$C$10*G38)+DATI!$C$4/(DATI!$C$11*$F38))))</f>
        <v/>
      </c>
      <c r="K38" s="80" t="str">
        <f>IF(DATI!C70=0,"",DATI!E70)</f>
        <v/>
      </c>
      <c r="L38" s="80" t="str">
        <f>IF(DATI!C70=0,"",DATI!F70)</f>
        <v/>
      </c>
      <c r="M38" s="146" t="str">
        <f>IF(DATI!C70=0,"",J38*K38)</f>
        <v/>
      </c>
      <c r="N38" s="146" t="str">
        <f>IF(DATI!C70=0,"",I38*L38)</f>
        <v/>
      </c>
      <c r="O38" s="80" t="str">
        <f>IF(DATI!C70=0,"",IF(K38-OUTPUT!$F$7=0,0.000001,K38-OUTPUT!$F$7))</f>
        <v/>
      </c>
      <c r="P38" s="80" t="str">
        <f>IF(DATI!C70=0,"",IF(L38-OUTPUT!$F$8=0,0.00001,L38-OUTPUT!$F$8))</f>
        <v/>
      </c>
      <c r="Q38" s="80" t="str">
        <f>IF(DATI!C70=0,"",O38^2)</f>
        <v/>
      </c>
      <c r="R38" s="80" t="str">
        <f>IF(DATI!C70=0,"",P38^2)</f>
        <v/>
      </c>
      <c r="S38" s="146" t="str">
        <f>IF(DATI!C70=0,"",J38*Q38)</f>
        <v/>
      </c>
      <c r="T38" s="146" t="str">
        <f>IF(DATI!C70=0,"",I38*R38)</f>
        <v/>
      </c>
      <c r="U38" s="80" t="str">
        <f>IF(DATI!C70=0,"",I38/I$4)</f>
        <v/>
      </c>
      <c r="V38" s="80" t="str">
        <f>IF(DATI!C70=0,"",I38*Foglio1!$W$64*P38/OUTPUT!$F$16)</f>
        <v/>
      </c>
      <c r="W38" s="80" t="str">
        <f>IF(DATI!C70=0,"",I38*Foglio1!$W$63*P38/OUTPUT!$F$16)</f>
        <v/>
      </c>
      <c r="X38" s="80" t="str">
        <f>IF(DATI!C70=0,"",J38/J$4)</f>
        <v/>
      </c>
      <c r="Y38" s="80" t="str">
        <f>IF(DATI!C70=0,"",J38*Foglio1!$W$63*O38/OUTPUT!$F$16)</f>
        <v/>
      </c>
      <c r="Z38" s="80" t="str">
        <f>IF(DATI!C70=0,"",J38*Foglio1!$W$64*O38/OUTPUT!$F$16)</f>
        <v/>
      </c>
      <c r="AA38" s="155" t="str">
        <f>IF(DATI!C70=0,"",(S38)/$S$4)</f>
        <v/>
      </c>
      <c r="AB38" s="155" t="str">
        <f>IF(DATI!C70=0,"",(T38)/$S$4)</f>
        <v/>
      </c>
      <c r="AC38" s="155" t="str">
        <f>IF(DATI!C70=0,"",Foglio1!$Q$67*TABULATI!AA38)</f>
        <v/>
      </c>
      <c r="AD38" s="155" t="str">
        <f>IF(DATI!C70=0,"",Foglio1!$Q$67*TABULATI!AB38)</f>
        <v/>
      </c>
      <c r="AE38" s="80" t="str">
        <f>IF(DATI!C70=0,"",AC38/O38)</f>
        <v/>
      </c>
      <c r="AF38" s="80" t="str">
        <f>IF(DATI!C70=0,"",AD38/P38)</f>
        <v/>
      </c>
      <c r="AG38" s="156" t="str">
        <f>IF(DATI!C70=0,"",(U38+V38)*Foglio1!$Q$61-W38*Foglio1!$Q$62)</f>
        <v/>
      </c>
      <c r="AH38" s="156" t="str">
        <f>IF(DATI!C70=0,"",(X38+Y38)*Foglio1!$Q$62-Z38*Foglio1!$Q$61)</f>
        <v/>
      </c>
      <c r="AI38" s="156" t="str">
        <f>IF(DATI!C70=0,"",(U38+V38)*Foglio1!$Q$61-W38*Foglio1!$Q$62+AE38)</f>
        <v/>
      </c>
      <c r="AJ38" s="156" t="str">
        <f>IF(DATI!C70=0,"",(X38+Y38)*Foglio1!$Q$62-Z38*Foglio1!$Q$61+AF38)</f>
        <v/>
      </c>
      <c r="AK38" s="156" t="str">
        <f>IF(DATI!C70=0,"",IF(Foglio1!$Q$61=0,0,AI38*100/Foglio1!$Q$61))</f>
        <v/>
      </c>
      <c r="AL38" s="156" t="str">
        <f>IF(DATI!C70=0,"",IF(Foglio1!$Q$62=0,0,AJ38*100/Foglio1!$Q$62))</f>
        <v/>
      </c>
      <c r="AM38" s="156" t="str">
        <f>IF(DATI!C70=0,"",AG38*P38)</f>
        <v/>
      </c>
      <c r="AN38" s="155" t="str">
        <f>IF(DATI!C70=0,"",AH38*O38)</f>
        <v/>
      </c>
      <c r="AW38" s="79"/>
    </row>
    <row r="39" spans="2:49" ht="18" customHeight="1" x14ac:dyDescent="0.25">
      <c r="B39" s="19" t="str">
        <f>IF(DATI!C71=0,"",DATI!B71)</f>
        <v/>
      </c>
      <c r="C39" s="80" t="str">
        <f>IF(DATI!C71=0,"",DATI!C71)</f>
        <v/>
      </c>
      <c r="D39" s="80" t="str">
        <f>IF(DATI!C71=0,"",DATI!D71)</f>
        <v/>
      </c>
      <c r="E39" s="83" t="str">
        <f>IF(DATI!C71=0,"",C39*D39)</f>
        <v/>
      </c>
      <c r="F39" s="80" t="str">
        <f>IF(DATI!C71=0,"",E39/1.2)</f>
        <v/>
      </c>
      <c r="G39" s="80" t="str">
        <f>IF(DATI!C71=0,"",(C39*D39^3)/12)</f>
        <v/>
      </c>
      <c r="H39" s="80" t="str">
        <f>IF(DATI!C71=0,"",(D39*C39^3)/12)</f>
        <v/>
      </c>
      <c r="I39" s="146" t="str">
        <f>IF(DATI!C71=0,"",IF(H39=0,0,1/((DATI!$C$4^3)/(Foglio1!$O$15*DATI!$C$10*H39)+DATI!$C$4/(DATI!$C$11*$F39))))</f>
        <v/>
      </c>
      <c r="J39" s="146" t="str">
        <f>IF(DATI!C71=0,"",IF(G39=0,0,1/((DATI!$C$4^3)/(Foglio1!$O$15*DATI!$C$10*G39)+DATI!$C$4/(DATI!$C$11*$F39))))</f>
        <v/>
      </c>
      <c r="K39" s="80" t="str">
        <f>IF(DATI!C71=0,"",DATI!E71)</f>
        <v/>
      </c>
      <c r="L39" s="80" t="str">
        <f>IF(DATI!C71=0,"",DATI!F71)</f>
        <v/>
      </c>
      <c r="M39" s="146" t="str">
        <f>IF(DATI!C71=0,"",J39*K39)</f>
        <v/>
      </c>
      <c r="N39" s="146" t="str">
        <f>IF(DATI!C71=0,"",I39*L39)</f>
        <v/>
      </c>
      <c r="O39" s="80" t="str">
        <f>IF(DATI!C71=0,"",IF(K39-OUTPUT!$F$7=0,0.000001,K39-OUTPUT!$F$7))</f>
        <v/>
      </c>
      <c r="P39" s="80" t="str">
        <f>IF(DATI!C71=0,"",IF(L39-OUTPUT!$F$8=0,0.00001,L39-OUTPUT!$F$8))</f>
        <v/>
      </c>
      <c r="Q39" s="80" t="str">
        <f>IF(DATI!C71=0,"",O39^2)</f>
        <v/>
      </c>
      <c r="R39" s="80" t="str">
        <f>IF(DATI!C71=0,"",P39^2)</f>
        <v/>
      </c>
      <c r="S39" s="146" t="str">
        <f>IF(DATI!C71=0,"",J39*Q39)</f>
        <v/>
      </c>
      <c r="T39" s="146" t="str">
        <f>IF(DATI!C71=0,"",I39*R39)</f>
        <v/>
      </c>
      <c r="U39" s="80" t="str">
        <f>IF(DATI!C71=0,"",I39/I$4)</f>
        <v/>
      </c>
      <c r="V39" s="80" t="str">
        <f>IF(DATI!C71=0,"",I39*Foglio1!$W$64*P39/OUTPUT!$F$16)</f>
        <v/>
      </c>
      <c r="W39" s="80" t="str">
        <f>IF(DATI!C71=0,"",I39*Foglio1!$W$63*P39/OUTPUT!$F$16)</f>
        <v/>
      </c>
      <c r="X39" s="80" t="str">
        <f>IF(DATI!C71=0,"",J39/J$4)</f>
        <v/>
      </c>
      <c r="Y39" s="80" t="str">
        <f>IF(DATI!C71=0,"",J39*Foglio1!$W$63*O39/OUTPUT!$F$16)</f>
        <v/>
      </c>
      <c r="Z39" s="80" t="str">
        <f>IF(DATI!C71=0,"",J39*Foglio1!$W$64*O39/OUTPUT!$F$16)</f>
        <v/>
      </c>
      <c r="AA39" s="155" t="str">
        <f>IF(DATI!C71=0,"",(S39)/$S$4)</f>
        <v/>
      </c>
      <c r="AB39" s="155" t="str">
        <f>IF(DATI!C71=0,"",(T39)/$S$4)</f>
        <v/>
      </c>
      <c r="AC39" s="155" t="str">
        <f>IF(DATI!C71=0,"",Foglio1!$Q$67*TABULATI!AA39)</f>
        <v/>
      </c>
      <c r="AD39" s="155" t="str">
        <f>IF(DATI!C71=0,"",Foglio1!$Q$67*TABULATI!AB39)</f>
        <v/>
      </c>
      <c r="AE39" s="80" t="str">
        <f>IF(DATI!C71=0,"",AC39/O39)</f>
        <v/>
      </c>
      <c r="AF39" s="80" t="str">
        <f>IF(DATI!C71=0,"",AD39/P39)</f>
        <v/>
      </c>
      <c r="AG39" s="156" t="str">
        <f>IF(DATI!C71=0,"",(U39+V39)*Foglio1!$Q$61-W39*Foglio1!$Q$62)</f>
        <v/>
      </c>
      <c r="AH39" s="156" t="str">
        <f>IF(DATI!C71=0,"",(X39+Y39)*Foglio1!$Q$62-Z39*Foglio1!$Q$61)</f>
        <v/>
      </c>
      <c r="AI39" s="156" t="str">
        <f>IF(DATI!C71=0,"",(U39+V39)*Foglio1!$Q$61-W39*Foglio1!$Q$62+AE39)</f>
        <v/>
      </c>
      <c r="AJ39" s="156" t="str">
        <f>IF(DATI!C71=0,"",(X39+Y39)*Foglio1!$Q$62-Z39*Foglio1!$Q$61+AF39)</f>
        <v/>
      </c>
      <c r="AK39" s="156" t="str">
        <f>IF(DATI!C71=0,"",IF(Foglio1!$Q$61=0,0,AI39*100/Foglio1!$Q$61))</f>
        <v/>
      </c>
      <c r="AL39" s="156" t="str">
        <f>IF(DATI!C71=0,"",IF(Foglio1!$Q$62=0,0,AJ39*100/Foglio1!$Q$62))</f>
        <v/>
      </c>
      <c r="AM39" s="156" t="str">
        <f>IF(DATI!C71=0,"",AG39*P39)</f>
        <v/>
      </c>
      <c r="AN39" s="155" t="str">
        <f>IF(DATI!C71=0,"",AH39*O39)</f>
        <v/>
      </c>
      <c r="AW39" s="79"/>
    </row>
    <row r="40" spans="2:49" ht="18" customHeight="1" x14ac:dyDescent="0.25">
      <c r="B40" s="19" t="str">
        <f>IF(DATI!C72=0,"",DATI!B72)</f>
        <v/>
      </c>
      <c r="C40" s="80" t="str">
        <f>IF(DATI!C72=0,"",DATI!C72)</f>
        <v/>
      </c>
      <c r="D40" s="80" t="str">
        <f>IF(DATI!C72=0,"",DATI!D72)</f>
        <v/>
      </c>
      <c r="E40" s="83" t="str">
        <f>IF(DATI!C72=0,"",C40*D40)</f>
        <v/>
      </c>
      <c r="F40" s="80" t="str">
        <f>IF(DATI!C72=0,"",E40/1.2)</f>
        <v/>
      </c>
      <c r="G40" s="80" t="str">
        <f>IF(DATI!C72=0,"",(C40*D40^3)/12)</f>
        <v/>
      </c>
      <c r="H40" s="80" t="str">
        <f>IF(DATI!C72=0,"",(D40*C40^3)/12)</f>
        <v/>
      </c>
      <c r="I40" s="146" t="str">
        <f>IF(DATI!C72=0,"",IF(H40=0,0,1/((DATI!$C$4^3)/(Foglio1!$O$15*DATI!$C$10*H40)+DATI!$C$4/(DATI!$C$11*$F40))))</f>
        <v/>
      </c>
      <c r="J40" s="146" t="str">
        <f>IF(DATI!C72=0,"",IF(G40=0,0,1/((DATI!$C$4^3)/(Foglio1!$O$15*DATI!$C$10*G40)+DATI!$C$4/(DATI!$C$11*$F40))))</f>
        <v/>
      </c>
      <c r="K40" s="80" t="str">
        <f>IF(DATI!C72=0,"",DATI!E72)</f>
        <v/>
      </c>
      <c r="L40" s="80" t="str">
        <f>IF(DATI!C72=0,"",DATI!F72)</f>
        <v/>
      </c>
      <c r="M40" s="146" t="str">
        <f>IF(DATI!C72=0,"",J40*K40)</f>
        <v/>
      </c>
      <c r="N40" s="146" t="str">
        <f>IF(DATI!C72=0,"",I40*L40)</f>
        <v/>
      </c>
      <c r="O40" s="80" t="str">
        <f>IF(DATI!C72=0,"",IF(K40-OUTPUT!$F$7=0,0.000001,K40-OUTPUT!$F$7))</f>
        <v/>
      </c>
      <c r="P40" s="80" t="str">
        <f>IF(DATI!C72=0,"",IF(L40-OUTPUT!$F$8=0,0.00001,L40-OUTPUT!$F$8))</f>
        <v/>
      </c>
      <c r="Q40" s="80" t="str">
        <f>IF(DATI!C72=0,"",O40^2)</f>
        <v/>
      </c>
      <c r="R40" s="80" t="str">
        <f>IF(DATI!C72=0,"",P40^2)</f>
        <v/>
      </c>
      <c r="S40" s="146" t="str">
        <f>IF(DATI!C72=0,"",J40*Q40)</f>
        <v/>
      </c>
      <c r="T40" s="146" t="str">
        <f>IF(DATI!C72=0,"",I40*R40)</f>
        <v/>
      </c>
      <c r="U40" s="80" t="str">
        <f>IF(DATI!C72=0,"",I40/I$4)</f>
        <v/>
      </c>
      <c r="V40" s="80" t="str">
        <f>IF(DATI!C72=0,"",I40*Foglio1!$W$64*P40/OUTPUT!$F$16)</f>
        <v/>
      </c>
      <c r="W40" s="80" t="str">
        <f>IF(DATI!C72=0,"",I40*Foglio1!$W$63*P40/OUTPUT!$F$16)</f>
        <v/>
      </c>
      <c r="X40" s="80" t="str">
        <f>IF(DATI!C72=0,"",J40/J$4)</f>
        <v/>
      </c>
      <c r="Y40" s="80" t="str">
        <f>IF(DATI!C72=0,"",J40*Foglio1!$W$63*O40/OUTPUT!$F$16)</f>
        <v/>
      </c>
      <c r="Z40" s="80" t="str">
        <f>IF(DATI!C72=0,"",J40*Foglio1!$W$64*O40/OUTPUT!$F$16)</f>
        <v/>
      </c>
      <c r="AA40" s="155" t="str">
        <f>IF(DATI!C72=0,"",(S40)/$S$4)</f>
        <v/>
      </c>
      <c r="AB40" s="155" t="str">
        <f>IF(DATI!C72=0,"",(T40)/$S$4)</f>
        <v/>
      </c>
      <c r="AC40" s="155" t="str">
        <f>IF(DATI!C72=0,"",Foglio1!$Q$67*TABULATI!AA40)</f>
        <v/>
      </c>
      <c r="AD40" s="155" t="str">
        <f>IF(DATI!C72=0,"",Foglio1!$Q$67*TABULATI!AB40)</f>
        <v/>
      </c>
      <c r="AE40" s="80" t="str">
        <f>IF(DATI!C72=0,"",AC40/O40)</f>
        <v/>
      </c>
      <c r="AF40" s="80" t="str">
        <f>IF(DATI!C72=0,"",AD40/P40)</f>
        <v/>
      </c>
      <c r="AG40" s="156" t="str">
        <f>IF(DATI!C72=0,"",(U40+V40)*Foglio1!$Q$61-W40*Foglio1!$Q$62)</f>
        <v/>
      </c>
      <c r="AH40" s="156" t="str">
        <f>IF(DATI!C72=0,"",(X40+Y40)*Foglio1!$Q$62-Z40*Foglio1!$Q$61)</f>
        <v/>
      </c>
      <c r="AI40" s="156" t="str">
        <f>IF(DATI!C72=0,"",(U40+V40)*Foglio1!$Q$61-W40*Foglio1!$Q$62+AE40)</f>
        <v/>
      </c>
      <c r="AJ40" s="156" t="str">
        <f>IF(DATI!C72=0,"",(X40+Y40)*Foglio1!$Q$62-Z40*Foglio1!$Q$61+AF40)</f>
        <v/>
      </c>
      <c r="AK40" s="156" t="str">
        <f>IF(DATI!C72=0,"",IF(Foglio1!$Q$61=0,0,AI40*100/Foglio1!$Q$61))</f>
        <v/>
      </c>
      <c r="AL40" s="156" t="str">
        <f>IF(DATI!C72=0,"",IF(Foglio1!$Q$62=0,0,AJ40*100/Foglio1!$Q$62))</f>
        <v/>
      </c>
      <c r="AM40" s="156" t="str">
        <f>IF(DATI!C72=0,"",AG40*P40)</f>
        <v/>
      </c>
      <c r="AN40" s="155" t="str">
        <f>IF(DATI!C72=0,"",AH40*O40)</f>
        <v/>
      </c>
      <c r="AW40" s="79"/>
    </row>
    <row r="41" spans="2:49" ht="18" customHeight="1" x14ac:dyDescent="0.25">
      <c r="B41" s="19" t="str">
        <f>IF(DATI!C73=0,"",DATI!B73)</f>
        <v/>
      </c>
      <c r="C41" s="80" t="str">
        <f>IF(DATI!C73=0,"",DATI!C73)</f>
        <v/>
      </c>
      <c r="D41" s="80" t="str">
        <f>IF(DATI!C73=0,"",DATI!D73)</f>
        <v/>
      </c>
      <c r="E41" s="83" t="str">
        <f>IF(DATI!C73=0,"",C41*D41)</f>
        <v/>
      </c>
      <c r="F41" s="80" t="str">
        <f>IF(DATI!C73=0,"",E41/1.2)</f>
        <v/>
      </c>
      <c r="G41" s="80" t="str">
        <f>IF(DATI!C73=0,"",(C41*D41^3)/12)</f>
        <v/>
      </c>
      <c r="H41" s="80" t="str">
        <f>IF(DATI!C73=0,"",(D41*C41^3)/12)</f>
        <v/>
      </c>
      <c r="I41" s="146" t="str">
        <f>IF(DATI!C73=0,"",IF(H41=0,0,1/((DATI!$C$4^3)/(Foglio1!$O$15*DATI!$C$10*H41)+DATI!$C$4/(DATI!$C$11*$F41))))</f>
        <v/>
      </c>
      <c r="J41" s="146" t="str">
        <f>IF(DATI!C73=0,"",IF(G41=0,0,1/((DATI!$C$4^3)/(Foglio1!$O$15*DATI!$C$10*G41)+DATI!$C$4/(DATI!$C$11*$F41))))</f>
        <v/>
      </c>
      <c r="K41" s="80" t="str">
        <f>IF(DATI!C73=0,"",DATI!E73)</f>
        <v/>
      </c>
      <c r="L41" s="80" t="str">
        <f>IF(DATI!C73=0,"",DATI!F73)</f>
        <v/>
      </c>
      <c r="M41" s="146" t="str">
        <f>IF(DATI!C73=0,"",J41*K41)</f>
        <v/>
      </c>
      <c r="N41" s="146" t="str">
        <f>IF(DATI!C73=0,"",I41*L41)</f>
        <v/>
      </c>
      <c r="O41" s="80" t="str">
        <f>IF(DATI!C73=0,"",IF(K41-OUTPUT!$F$7=0,0.000001,K41-OUTPUT!$F$7))</f>
        <v/>
      </c>
      <c r="P41" s="80" t="str">
        <f>IF(DATI!C73=0,"",IF(L41-OUTPUT!$F$8=0,0.00001,L41-OUTPUT!$F$8))</f>
        <v/>
      </c>
      <c r="Q41" s="80" t="str">
        <f>IF(DATI!C73=0,"",O41^2)</f>
        <v/>
      </c>
      <c r="R41" s="80" t="str">
        <f>IF(DATI!C73=0,"",P41^2)</f>
        <v/>
      </c>
      <c r="S41" s="146" t="str">
        <f>IF(DATI!C73=0,"",J41*Q41)</f>
        <v/>
      </c>
      <c r="T41" s="146" t="str">
        <f>IF(DATI!C73=0,"",I41*R41)</f>
        <v/>
      </c>
      <c r="U41" s="80" t="str">
        <f>IF(DATI!C73=0,"",I41/I$4)</f>
        <v/>
      </c>
      <c r="V41" s="80" t="str">
        <f>IF(DATI!C73=0,"",I41*Foglio1!$W$64*P41/OUTPUT!$F$16)</f>
        <v/>
      </c>
      <c r="W41" s="80" t="str">
        <f>IF(DATI!C73=0,"",I41*Foglio1!$W$63*P41/OUTPUT!$F$16)</f>
        <v/>
      </c>
      <c r="X41" s="80" t="str">
        <f>IF(DATI!C73=0,"",J41/J$4)</f>
        <v/>
      </c>
      <c r="Y41" s="80" t="str">
        <f>IF(DATI!C73=0,"",J41*Foglio1!$W$63*O41/OUTPUT!$F$16)</f>
        <v/>
      </c>
      <c r="Z41" s="80" t="str">
        <f>IF(DATI!C73=0,"",J41*Foglio1!$W$64*O41/OUTPUT!$F$16)</f>
        <v/>
      </c>
      <c r="AA41" s="155" t="str">
        <f>IF(DATI!C73=0,"",(S41)/$S$4)</f>
        <v/>
      </c>
      <c r="AB41" s="155" t="str">
        <f>IF(DATI!C73=0,"",(T41)/$S$4)</f>
        <v/>
      </c>
      <c r="AC41" s="155" t="str">
        <f>IF(DATI!C73=0,"",Foglio1!$Q$67*TABULATI!AA41)</f>
        <v/>
      </c>
      <c r="AD41" s="155" t="str">
        <f>IF(DATI!C73=0,"",Foglio1!$Q$67*TABULATI!AB41)</f>
        <v/>
      </c>
      <c r="AE41" s="80" t="str">
        <f>IF(DATI!C73=0,"",AC41/O41)</f>
        <v/>
      </c>
      <c r="AF41" s="80" t="str">
        <f>IF(DATI!C73=0,"",AD41/P41)</f>
        <v/>
      </c>
      <c r="AG41" s="156" t="str">
        <f>IF(DATI!C73=0,"",(U41+V41)*Foglio1!$Q$61-W41*Foglio1!$Q$62)</f>
        <v/>
      </c>
      <c r="AH41" s="156" t="str">
        <f>IF(DATI!C73=0,"",(X41+Y41)*Foglio1!$Q$62-Z41*Foglio1!$Q$61)</f>
        <v/>
      </c>
      <c r="AI41" s="156" t="str">
        <f>IF(DATI!C73=0,"",(U41+V41)*Foglio1!$Q$61-W41*Foglio1!$Q$62+AE41)</f>
        <v/>
      </c>
      <c r="AJ41" s="156" t="str">
        <f>IF(DATI!C73=0,"",(X41+Y41)*Foglio1!$Q$62-Z41*Foglio1!$Q$61+AF41)</f>
        <v/>
      </c>
      <c r="AK41" s="156" t="str">
        <f>IF(DATI!C73=0,"",IF(Foglio1!$Q$61=0,0,AI41*100/Foglio1!$Q$61))</f>
        <v/>
      </c>
      <c r="AL41" s="156" t="str">
        <f>IF(DATI!C73=0,"",IF(Foglio1!$Q$62=0,0,AJ41*100/Foglio1!$Q$62))</f>
        <v/>
      </c>
      <c r="AM41" s="156" t="str">
        <f>IF(DATI!C73=0,"",AG41*P41)</f>
        <v/>
      </c>
      <c r="AN41" s="155" t="str">
        <f>IF(DATI!C73=0,"",AH41*O41)</f>
        <v/>
      </c>
      <c r="AW41" s="79"/>
    </row>
    <row r="42" spans="2:49" ht="18" customHeight="1" x14ac:dyDescent="0.25">
      <c r="B42" s="19" t="str">
        <f>IF(DATI!C74=0,"",DATI!B74)</f>
        <v/>
      </c>
      <c r="C42" s="80" t="str">
        <f>IF(DATI!C74=0,"",DATI!C74)</f>
        <v/>
      </c>
      <c r="D42" s="80" t="str">
        <f>IF(DATI!C74=0,"",DATI!D74)</f>
        <v/>
      </c>
      <c r="E42" s="83" t="str">
        <f>IF(DATI!C74=0,"",C42*D42)</f>
        <v/>
      </c>
      <c r="F42" s="80" t="str">
        <f>IF(DATI!C74=0,"",E42/1.2)</f>
        <v/>
      </c>
      <c r="G42" s="80" t="str">
        <f>IF(DATI!C74=0,"",(C42*D42^3)/12)</f>
        <v/>
      </c>
      <c r="H42" s="80" t="str">
        <f>IF(DATI!C74=0,"",(D42*C42^3)/12)</f>
        <v/>
      </c>
      <c r="I42" s="146" t="str">
        <f>IF(DATI!C74=0,"",IF(H42=0,0,1/((DATI!$C$4^3)/(Foglio1!$O$15*DATI!$C$10*H42)+DATI!$C$4/(DATI!$C$11*$F42))))</f>
        <v/>
      </c>
      <c r="J42" s="146" t="str">
        <f>IF(DATI!C74=0,"",IF(G42=0,0,1/((DATI!$C$4^3)/(Foglio1!$O$15*DATI!$C$10*G42)+DATI!$C$4/(DATI!$C$11*$F42))))</f>
        <v/>
      </c>
      <c r="K42" s="80" t="str">
        <f>IF(DATI!C74=0,"",DATI!E74)</f>
        <v/>
      </c>
      <c r="L42" s="80" t="str">
        <f>IF(DATI!C74=0,"",DATI!F74)</f>
        <v/>
      </c>
      <c r="M42" s="146" t="str">
        <f>IF(DATI!C74=0,"",J42*K42)</f>
        <v/>
      </c>
      <c r="N42" s="146" t="str">
        <f>IF(DATI!C74=0,"",I42*L42)</f>
        <v/>
      </c>
      <c r="O42" s="80" t="str">
        <f>IF(DATI!C74=0,"",IF(K42-OUTPUT!$F$7=0,0.000001,K42-OUTPUT!$F$7))</f>
        <v/>
      </c>
      <c r="P42" s="80" t="str">
        <f>IF(DATI!C74=0,"",IF(L42-OUTPUT!$F$8=0,0.00001,L42-OUTPUT!$F$8))</f>
        <v/>
      </c>
      <c r="Q42" s="80" t="str">
        <f>IF(DATI!C74=0,"",O42^2)</f>
        <v/>
      </c>
      <c r="R42" s="80" t="str">
        <f>IF(DATI!C74=0,"",P42^2)</f>
        <v/>
      </c>
      <c r="S42" s="146" t="str">
        <f>IF(DATI!C74=0,"",J42*Q42)</f>
        <v/>
      </c>
      <c r="T42" s="146" t="str">
        <f>IF(DATI!C74=0,"",I42*R42)</f>
        <v/>
      </c>
      <c r="U42" s="80" t="str">
        <f>IF(DATI!C74=0,"",I42/I$4)</f>
        <v/>
      </c>
      <c r="V42" s="80" t="str">
        <f>IF(DATI!C74=0,"",I42*Foglio1!$W$64*P42/OUTPUT!$F$16)</f>
        <v/>
      </c>
      <c r="W42" s="80" t="str">
        <f>IF(DATI!C74=0,"",I42*Foglio1!$W$63*P42/OUTPUT!$F$16)</f>
        <v/>
      </c>
      <c r="X42" s="80" t="str">
        <f>IF(DATI!C74=0,"",J42/J$4)</f>
        <v/>
      </c>
      <c r="Y42" s="80" t="str">
        <f>IF(DATI!C74=0,"",J42*Foglio1!$W$63*O42/OUTPUT!$F$16)</f>
        <v/>
      </c>
      <c r="Z42" s="80" t="str">
        <f>IF(DATI!C74=0,"",J42*Foglio1!$W$64*O42/OUTPUT!$F$16)</f>
        <v/>
      </c>
      <c r="AA42" s="155" t="str">
        <f>IF(DATI!C74=0,"",(S42)/$S$4)</f>
        <v/>
      </c>
      <c r="AB42" s="155" t="str">
        <f>IF(DATI!C74=0,"",(T42)/$S$4)</f>
        <v/>
      </c>
      <c r="AC42" s="155" t="str">
        <f>IF(DATI!C74=0,"",Foglio1!$Q$67*TABULATI!AA42)</f>
        <v/>
      </c>
      <c r="AD42" s="155" t="str">
        <f>IF(DATI!C74=0,"",Foglio1!$Q$67*TABULATI!AB42)</f>
        <v/>
      </c>
      <c r="AE42" s="80" t="str">
        <f>IF(DATI!C74=0,"",AC42/O42)</f>
        <v/>
      </c>
      <c r="AF42" s="80" t="str">
        <f>IF(DATI!C74=0,"",AD42/P42)</f>
        <v/>
      </c>
      <c r="AG42" s="156" t="str">
        <f>IF(DATI!C74=0,"",(U42+V42)*Foglio1!$Q$61-W42*Foglio1!$Q$62)</f>
        <v/>
      </c>
      <c r="AH42" s="156" t="str">
        <f>IF(DATI!C74=0,"",(X42+Y42)*Foglio1!$Q$62-Z42*Foglio1!$Q$61)</f>
        <v/>
      </c>
      <c r="AI42" s="156" t="str">
        <f>IF(DATI!C74=0,"",(U42+V42)*Foglio1!$Q$61-W42*Foglio1!$Q$62+AE42)</f>
        <v/>
      </c>
      <c r="AJ42" s="156" t="str">
        <f>IF(DATI!C74=0,"",(X42+Y42)*Foglio1!$Q$62-Z42*Foglio1!$Q$61+AF42)</f>
        <v/>
      </c>
      <c r="AK42" s="156" t="str">
        <f>IF(DATI!C74=0,"",IF(Foglio1!$Q$61=0,0,AI42*100/Foglio1!$Q$61))</f>
        <v/>
      </c>
      <c r="AL42" s="156" t="str">
        <f>IF(DATI!C74=0,"",IF(Foglio1!$Q$62=0,0,AJ42*100/Foglio1!$Q$62))</f>
        <v/>
      </c>
      <c r="AM42" s="156" t="str">
        <f>IF(DATI!C74=0,"",AG42*P42)</f>
        <v/>
      </c>
      <c r="AN42" s="155" t="str">
        <f>IF(DATI!C74=0,"",AH42*O42)</f>
        <v/>
      </c>
      <c r="AW42" s="79"/>
    </row>
    <row r="43" spans="2:49" ht="18" customHeight="1" x14ac:dyDescent="0.25">
      <c r="B43" s="19" t="str">
        <f>IF(DATI!C75=0,"",DATI!B75)</f>
        <v/>
      </c>
      <c r="C43" s="80" t="str">
        <f>IF(DATI!C75=0,"",DATI!C75)</f>
        <v/>
      </c>
      <c r="D43" s="80" t="str">
        <f>IF(DATI!C75=0,"",DATI!D75)</f>
        <v/>
      </c>
      <c r="E43" s="83" t="str">
        <f>IF(DATI!C75=0,"",C43*D43)</f>
        <v/>
      </c>
      <c r="F43" s="80" t="str">
        <f>IF(DATI!C75=0,"",E43/1.2)</f>
        <v/>
      </c>
      <c r="G43" s="80" t="str">
        <f>IF(DATI!C75=0,"",(C43*D43^3)/12)</f>
        <v/>
      </c>
      <c r="H43" s="80" t="str">
        <f>IF(DATI!C75=0,"",(D43*C43^3)/12)</f>
        <v/>
      </c>
      <c r="I43" s="146" t="str">
        <f>IF(DATI!C75=0,"",IF(H43=0,0,1/((DATI!$C$4^3)/(Foglio1!$O$15*DATI!$C$10*H43)+DATI!$C$4/(DATI!$C$11*$F43))))</f>
        <v/>
      </c>
      <c r="J43" s="146" t="str">
        <f>IF(DATI!C75=0,"",IF(G43=0,0,1/((DATI!$C$4^3)/(Foglio1!$O$15*DATI!$C$10*G43)+DATI!$C$4/(DATI!$C$11*$F43))))</f>
        <v/>
      </c>
      <c r="K43" s="80" t="str">
        <f>IF(DATI!C75=0,"",DATI!E75)</f>
        <v/>
      </c>
      <c r="L43" s="80" t="str">
        <f>IF(DATI!C75=0,"",DATI!F75)</f>
        <v/>
      </c>
      <c r="M43" s="146" t="str">
        <f>IF(DATI!C75=0,"",J43*K43)</f>
        <v/>
      </c>
      <c r="N43" s="146" t="str">
        <f>IF(DATI!C75=0,"",I43*L43)</f>
        <v/>
      </c>
      <c r="O43" s="80" t="str">
        <f>IF(DATI!C75=0,"",IF(K43-OUTPUT!$F$7=0,0.000001,K43-OUTPUT!$F$7))</f>
        <v/>
      </c>
      <c r="P43" s="80" t="str">
        <f>IF(DATI!C75=0,"",IF(L43-OUTPUT!$F$8=0,0.00001,L43-OUTPUT!$F$8))</f>
        <v/>
      </c>
      <c r="Q43" s="80" t="str">
        <f>IF(DATI!C75=0,"",O43^2)</f>
        <v/>
      </c>
      <c r="R43" s="80" t="str">
        <f>IF(DATI!C75=0,"",P43^2)</f>
        <v/>
      </c>
      <c r="S43" s="146" t="str">
        <f>IF(DATI!C75=0,"",J43*Q43)</f>
        <v/>
      </c>
      <c r="T43" s="146" t="str">
        <f>IF(DATI!C75=0,"",I43*R43)</f>
        <v/>
      </c>
      <c r="U43" s="80" t="str">
        <f>IF(DATI!C75=0,"",I43/I$4)</f>
        <v/>
      </c>
      <c r="V43" s="80" t="str">
        <f>IF(DATI!C75=0,"",I43*Foglio1!$W$64*P43/OUTPUT!$F$16)</f>
        <v/>
      </c>
      <c r="W43" s="80" t="str">
        <f>IF(DATI!C75=0,"",I43*Foglio1!$W$63*P43/OUTPUT!$F$16)</f>
        <v/>
      </c>
      <c r="X43" s="80" t="str">
        <f>IF(DATI!C75=0,"",J43/J$4)</f>
        <v/>
      </c>
      <c r="Y43" s="80" t="str">
        <f>IF(DATI!C75=0,"",J43*Foglio1!$W$63*O43/OUTPUT!$F$16)</f>
        <v/>
      </c>
      <c r="Z43" s="80" t="str">
        <f>IF(DATI!C75=0,"",J43*Foglio1!$W$64*O43/OUTPUT!$F$16)</f>
        <v/>
      </c>
      <c r="AA43" s="155" t="str">
        <f>IF(DATI!C75=0,"",(S43)/$S$4)</f>
        <v/>
      </c>
      <c r="AB43" s="155" t="str">
        <f>IF(DATI!C75=0,"",(T43)/$S$4)</f>
        <v/>
      </c>
      <c r="AC43" s="155" t="str">
        <f>IF(DATI!C75=0,"",Foglio1!$Q$67*TABULATI!AA43)</f>
        <v/>
      </c>
      <c r="AD43" s="155" t="str">
        <f>IF(DATI!C75=0,"",Foglio1!$Q$67*TABULATI!AB43)</f>
        <v/>
      </c>
      <c r="AE43" s="80" t="str">
        <f>IF(DATI!C75=0,"",AC43/O43)</f>
        <v/>
      </c>
      <c r="AF43" s="80" t="str">
        <f>IF(DATI!C75=0,"",AD43/P43)</f>
        <v/>
      </c>
      <c r="AG43" s="156" t="str">
        <f>IF(DATI!C75=0,"",(U43+V43)*Foglio1!$Q$61-W43*Foglio1!$Q$62)</f>
        <v/>
      </c>
      <c r="AH43" s="156" t="str">
        <f>IF(DATI!C75=0,"",(X43+Y43)*Foglio1!$Q$62-Z43*Foglio1!$Q$61)</f>
        <v/>
      </c>
      <c r="AI43" s="156" t="str">
        <f>IF(DATI!C75=0,"",(U43+V43)*Foglio1!$Q$61-W43*Foglio1!$Q$62+AE43)</f>
        <v/>
      </c>
      <c r="AJ43" s="156" t="str">
        <f>IF(DATI!C75=0,"",(X43+Y43)*Foglio1!$Q$62-Z43*Foglio1!$Q$61+AF43)</f>
        <v/>
      </c>
      <c r="AK43" s="156" t="str">
        <f>IF(DATI!C75=0,"",IF(Foglio1!$Q$61=0,0,AI43*100/Foglio1!$Q$61))</f>
        <v/>
      </c>
      <c r="AL43" s="156" t="str">
        <f>IF(DATI!C75=0,"",IF(Foglio1!$Q$62=0,0,AJ43*100/Foglio1!$Q$62))</f>
        <v/>
      </c>
      <c r="AM43" s="156" t="str">
        <f>IF(DATI!C75=0,"",AG43*P43)</f>
        <v/>
      </c>
      <c r="AN43" s="155" t="str">
        <f>IF(DATI!C75=0,"",AH43*O43)</f>
        <v/>
      </c>
      <c r="AW43" s="79"/>
    </row>
    <row r="44" spans="2:49" ht="18" customHeight="1" x14ac:dyDescent="0.25">
      <c r="B44" s="19" t="str">
        <f>IF(DATI!C76=0,"",DATI!B76)</f>
        <v/>
      </c>
      <c r="C44" s="80" t="str">
        <f>IF(DATI!C76=0,"",DATI!C76)</f>
        <v/>
      </c>
      <c r="D44" s="80" t="str">
        <f>IF(DATI!C76=0,"",DATI!D76)</f>
        <v/>
      </c>
      <c r="E44" s="83" t="str">
        <f>IF(DATI!C76=0,"",C44*D44)</f>
        <v/>
      </c>
      <c r="F44" s="80" t="str">
        <f>IF(DATI!C76=0,"",E44/1.2)</f>
        <v/>
      </c>
      <c r="G44" s="80" t="str">
        <f>IF(DATI!C76=0,"",(C44*D44^3)/12)</f>
        <v/>
      </c>
      <c r="H44" s="80" t="str">
        <f>IF(DATI!C76=0,"",(D44*C44^3)/12)</f>
        <v/>
      </c>
      <c r="I44" s="146" t="str">
        <f>IF(DATI!C76=0,"",IF(H44=0,0,1/((DATI!$C$4^3)/(Foglio1!$O$15*DATI!$C$10*H44)+DATI!$C$4/(DATI!$C$11*$F44))))</f>
        <v/>
      </c>
      <c r="J44" s="146" t="str">
        <f>IF(DATI!C76=0,"",IF(G44=0,0,1/((DATI!$C$4^3)/(Foglio1!$O$15*DATI!$C$10*G44)+DATI!$C$4/(DATI!$C$11*$F44))))</f>
        <v/>
      </c>
      <c r="K44" s="80" t="str">
        <f>IF(DATI!C76=0,"",DATI!E76)</f>
        <v/>
      </c>
      <c r="L44" s="80" t="str">
        <f>IF(DATI!C76=0,"",DATI!F76)</f>
        <v/>
      </c>
      <c r="M44" s="146" t="str">
        <f>IF(DATI!C76=0,"",J44*K44)</f>
        <v/>
      </c>
      <c r="N44" s="146" t="str">
        <f>IF(DATI!C76=0,"",I44*L44)</f>
        <v/>
      </c>
      <c r="O44" s="80" t="str">
        <f>IF(DATI!C76=0,"",IF(K44-OUTPUT!$F$7=0,0.000001,K44-OUTPUT!$F$7))</f>
        <v/>
      </c>
      <c r="P44" s="80" t="str">
        <f>IF(DATI!C76=0,"",IF(L44-OUTPUT!$F$8=0,0.00001,L44-OUTPUT!$F$8))</f>
        <v/>
      </c>
      <c r="Q44" s="80" t="str">
        <f>IF(DATI!C76=0,"",O44^2)</f>
        <v/>
      </c>
      <c r="R44" s="80" t="str">
        <f>IF(DATI!C76=0,"",P44^2)</f>
        <v/>
      </c>
      <c r="S44" s="146" t="str">
        <f>IF(DATI!C76=0,"",J44*Q44)</f>
        <v/>
      </c>
      <c r="T44" s="146" t="str">
        <f>IF(DATI!C76=0,"",I44*R44)</f>
        <v/>
      </c>
      <c r="U44" s="80" t="str">
        <f>IF(DATI!C76=0,"",I44/I$4)</f>
        <v/>
      </c>
      <c r="V44" s="80" t="str">
        <f>IF(DATI!C76=0,"",I44*Foglio1!$W$64*P44/OUTPUT!$F$16)</f>
        <v/>
      </c>
      <c r="W44" s="80" t="str">
        <f>IF(DATI!C76=0,"",I44*Foglio1!$W$63*P44/OUTPUT!$F$16)</f>
        <v/>
      </c>
      <c r="X44" s="80" t="str">
        <f>IF(DATI!C76=0,"",J44/J$4)</f>
        <v/>
      </c>
      <c r="Y44" s="80" t="str">
        <f>IF(DATI!C76=0,"",J44*Foglio1!$W$63*O44/OUTPUT!$F$16)</f>
        <v/>
      </c>
      <c r="Z44" s="80" t="str">
        <f>IF(DATI!C76=0,"",J44*Foglio1!$W$64*O44/OUTPUT!$F$16)</f>
        <v/>
      </c>
      <c r="AA44" s="155" t="str">
        <f>IF(DATI!C76=0,"",(S44)/$S$4)</f>
        <v/>
      </c>
      <c r="AB44" s="155" t="str">
        <f>IF(DATI!C76=0,"",(T44)/$S$4)</f>
        <v/>
      </c>
      <c r="AC44" s="155" t="str">
        <f>IF(DATI!C76=0,"",Foglio1!$Q$67*TABULATI!AA44)</f>
        <v/>
      </c>
      <c r="AD44" s="155" t="str">
        <f>IF(DATI!C76=0,"",Foglio1!$Q$67*TABULATI!AB44)</f>
        <v/>
      </c>
      <c r="AE44" s="80" t="str">
        <f>IF(DATI!C76=0,"",AC44/O44)</f>
        <v/>
      </c>
      <c r="AF44" s="80" t="str">
        <f>IF(DATI!C76=0,"",AD44/P44)</f>
        <v/>
      </c>
      <c r="AG44" s="156" t="str">
        <f>IF(DATI!C76=0,"",(U44+V44)*Foglio1!$Q$61-W44*Foglio1!$Q$62)</f>
        <v/>
      </c>
      <c r="AH44" s="156" t="str">
        <f>IF(DATI!C76=0,"",(X44+Y44)*Foglio1!$Q$62-Z44*Foglio1!$Q$61)</f>
        <v/>
      </c>
      <c r="AI44" s="156" t="str">
        <f>IF(DATI!C76=0,"",(U44+V44)*Foglio1!$Q$61-W44*Foglio1!$Q$62+AE44)</f>
        <v/>
      </c>
      <c r="AJ44" s="156" t="str">
        <f>IF(DATI!C76=0,"",(X44+Y44)*Foglio1!$Q$62-Z44*Foglio1!$Q$61+AF44)</f>
        <v/>
      </c>
      <c r="AK44" s="156" t="str">
        <f>IF(DATI!C76=0,"",IF(Foglio1!$Q$61=0,0,AI44*100/Foglio1!$Q$61))</f>
        <v/>
      </c>
      <c r="AL44" s="156" t="str">
        <f>IF(DATI!C76=0,"",IF(Foglio1!$Q$62=0,0,AJ44*100/Foglio1!$Q$62))</f>
        <v/>
      </c>
      <c r="AM44" s="156" t="str">
        <f>IF(DATI!C76=0,"",AG44*P44)</f>
        <v/>
      </c>
      <c r="AN44" s="155" t="str">
        <f>IF(DATI!C76=0,"",AH44*O44)</f>
        <v/>
      </c>
      <c r="AW44" s="79"/>
    </row>
    <row r="45" spans="2:49" ht="18" customHeight="1" x14ac:dyDescent="0.25">
      <c r="B45" s="19" t="str">
        <f>IF(DATI!C77=0,"",DATI!B77)</f>
        <v/>
      </c>
      <c r="C45" s="80" t="str">
        <f>IF(DATI!C77=0,"",DATI!C77)</f>
        <v/>
      </c>
      <c r="D45" s="80" t="str">
        <f>IF(DATI!C77=0,"",DATI!D77)</f>
        <v/>
      </c>
      <c r="E45" s="83" t="str">
        <f>IF(DATI!C77=0,"",C45*D45)</f>
        <v/>
      </c>
      <c r="F45" s="80" t="str">
        <f>IF(DATI!C77=0,"",E45/1.2)</f>
        <v/>
      </c>
      <c r="G45" s="80" t="str">
        <f>IF(DATI!C77=0,"",(C45*D45^3)/12)</f>
        <v/>
      </c>
      <c r="H45" s="80" t="str">
        <f>IF(DATI!C77=0,"",(D45*C45^3)/12)</f>
        <v/>
      </c>
      <c r="I45" s="146" t="str">
        <f>IF(DATI!C77=0,"",IF(H45=0,0,1/((DATI!$C$4^3)/(Foglio1!$O$15*DATI!$C$10*H45)+DATI!$C$4/(DATI!$C$11*$F45))))</f>
        <v/>
      </c>
      <c r="J45" s="146" t="str">
        <f>IF(DATI!C77=0,"",IF(G45=0,0,1/((DATI!$C$4^3)/(Foglio1!$O$15*DATI!$C$10*G45)+DATI!$C$4/(DATI!$C$11*$F45))))</f>
        <v/>
      </c>
      <c r="K45" s="80" t="str">
        <f>IF(DATI!C77=0,"",DATI!E77)</f>
        <v/>
      </c>
      <c r="L45" s="80" t="str">
        <f>IF(DATI!C77=0,"",DATI!F77)</f>
        <v/>
      </c>
      <c r="M45" s="146" t="str">
        <f>IF(DATI!C77=0,"",J45*K45)</f>
        <v/>
      </c>
      <c r="N45" s="146" t="str">
        <f>IF(DATI!C77=0,"",I45*L45)</f>
        <v/>
      </c>
      <c r="O45" s="80" t="str">
        <f>IF(DATI!C77=0,"",IF(K45-OUTPUT!$F$7=0,0.000001,K45-OUTPUT!$F$7))</f>
        <v/>
      </c>
      <c r="P45" s="80" t="str">
        <f>IF(DATI!C77=0,"",IF(L45-OUTPUT!$F$8=0,0.00001,L45-OUTPUT!$F$8))</f>
        <v/>
      </c>
      <c r="Q45" s="80" t="str">
        <f>IF(DATI!C77=0,"",O45^2)</f>
        <v/>
      </c>
      <c r="R45" s="80" t="str">
        <f>IF(DATI!C77=0,"",P45^2)</f>
        <v/>
      </c>
      <c r="S45" s="146" t="str">
        <f>IF(DATI!C77=0,"",J45*Q45)</f>
        <v/>
      </c>
      <c r="T45" s="146" t="str">
        <f>IF(DATI!C77=0,"",I45*R45)</f>
        <v/>
      </c>
      <c r="U45" s="80" t="str">
        <f>IF(DATI!C77=0,"",I45/I$4)</f>
        <v/>
      </c>
      <c r="V45" s="80" t="str">
        <f>IF(DATI!C77=0,"",I45*Foglio1!$W$64*P45/OUTPUT!$F$16)</f>
        <v/>
      </c>
      <c r="W45" s="80" t="str">
        <f>IF(DATI!C77=0,"",I45*Foglio1!$W$63*P45/OUTPUT!$F$16)</f>
        <v/>
      </c>
      <c r="X45" s="80" t="str">
        <f>IF(DATI!C77=0,"",J45/J$4)</f>
        <v/>
      </c>
      <c r="Y45" s="80" t="str">
        <f>IF(DATI!C77=0,"",J45*Foglio1!$W$63*O45/OUTPUT!$F$16)</f>
        <v/>
      </c>
      <c r="Z45" s="80" t="str">
        <f>IF(DATI!C77=0,"",J45*Foglio1!$W$64*O45/OUTPUT!$F$16)</f>
        <v/>
      </c>
      <c r="AA45" s="155" t="str">
        <f>IF(DATI!C77=0,"",(S45)/$S$4)</f>
        <v/>
      </c>
      <c r="AB45" s="155" t="str">
        <f>IF(DATI!C77=0,"",(T45)/$S$4)</f>
        <v/>
      </c>
      <c r="AC45" s="155" t="str">
        <f>IF(DATI!C77=0,"",Foglio1!$Q$67*TABULATI!AA45)</f>
        <v/>
      </c>
      <c r="AD45" s="155" t="str">
        <f>IF(DATI!C77=0,"",Foglio1!$Q$67*TABULATI!AB45)</f>
        <v/>
      </c>
      <c r="AE45" s="80" t="str">
        <f>IF(DATI!C77=0,"",AC45/O45)</f>
        <v/>
      </c>
      <c r="AF45" s="80" t="str">
        <f>IF(DATI!C77=0,"",AD45/P45)</f>
        <v/>
      </c>
      <c r="AG45" s="156" t="str">
        <f>IF(DATI!C77=0,"",(U45+V45)*Foglio1!$Q$61-W45*Foglio1!$Q$62)</f>
        <v/>
      </c>
      <c r="AH45" s="156" t="str">
        <f>IF(DATI!C77=0,"",(X45+Y45)*Foglio1!$Q$62-Z45*Foglio1!$Q$61)</f>
        <v/>
      </c>
      <c r="AI45" s="156" t="str">
        <f>IF(DATI!C77=0,"",(U45+V45)*Foglio1!$Q$61-W45*Foglio1!$Q$62+AE45)</f>
        <v/>
      </c>
      <c r="AJ45" s="156" t="str">
        <f>IF(DATI!C77=0,"",(X45+Y45)*Foglio1!$Q$62-Z45*Foglio1!$Q$61+AF45)</f>
        <v/>
      </c>
      <c r="AK45" s="156" t="str">
        <f>IF(DATI!C77=0,"",IF(Foglio1!$Q$61=0,0,AI45*100/Foglio1!$Q$61))</f>
        <v/>
      </c>
      <c r="AL45" s="156" t="str">
        <f>IF(DATI!C77=0,"",IF(Foglio1!$Q$62=0,0,AJ45*100/Foglio1!$Q$62))</f>
        <v/>
      </c>
      <c r="AM45" s="156" t="str">
        <f>IF(DATI!C77=0,"",AG45*P45)</f>
        <v/>
      </c>
      <c r="AN45" s="155" t="str">
        <f>IF(DATI!C77=0,"",AH45*O45)</f>
        <v/>
      </c>
      <c r="AW45" s="79"/>
    </row>
    <row r="46" spans="2:49" ht="18" customHeight="1" x14ac:dyDescent="0.25">
      <c r="B46" s="19" t="str">
        <f>IF(DATI!C78=0,"",DATI!B78)</f>
        <v/>
      </c>
      <c r="C46" s="80" t="str">
        <f>IF(DATI!C78=0,"",DATI!C78)</f>
        <v/>
      </c>
      <c r="D46" s="80" t="str">
        <f>IF(DATI!C78=0,"",DATI!D78)</f>
        <v/>
      </c>
      <c r="E46" s="83" t="str">
        <f>IF(DATI!C78=0,"",C46*D46)</f>
        <v/>
      </c>
      <c r="F46" s="80" t="str">
        <f>IF(DATI!C78=0,"",E46/1.2)</f>
        <v/>
      </c>
      <c r="G46" s="80" t="str">
        <f>IF(DATI!C78=0,"",(C46*D46^3)/12)</f>
        <v/>
      </c>
      <c r="H46" s="80" t="str">
        <f>IF(DATI!C78=0,"",(D46*C46^3)/12)</f>
        <v/>
      </c>
      <c r="I46" s="146" t="str">
        <f>IF(DATI!C78=0,"",IF(H46=0,0,1/((DATI!$C$4^3)/(Foglio1!$O$15*DATI!$C$10*H46)+DATI!$C$4/(DATI!$C$11*$F46))))</f>
        <v/>
      </c>
      <c r="J46" s="146" t="str">
        <f>IF(DATI!C78=0,"",IF(G46=0,0,1/((DATI!$C$4^3)/(Foglio1!$O$15*DATI!$C$10*G46)+DATI!$C$4/(DATI!$C$11*$F46))))</f>
        <v/>
      </c>
      <c r="K46" s="80" t="str">
        <f>IF(DATI!C78=0,"",DATI!E78)</f>
        <v/>
      </c>
      <c r="L46" s="80" t="str">
        <f>IF(DATI!C78=0,"",DATI!F78)</f>
        <v/>
      </c>
      <c r="M46" s="146" t="str">
        <f>IF(DATI!C78=0,"",J46*K46)</f>
        <v/>
      </c>
      <c r="N46" s="146" t="str">
        <f>IF(DATI!C78=0,"",I46*L46)</f>
        <v/>
      </c>
      <c r="O46" s="80" t="str">
        <f>IF(DATI!C78=0,"",IF(K46-OUTPUT!$F$7=0,0.000001,K46-OUTPUT!$F$7))</f>
        <v/>
      </c>
      <c r="P46" s="80" t="str">
        <f>IF(DATI!C78=0,"",IF(L46-OUTPUT!$F$8=0,0.00001,L46-OUTPUT!$F$8))</f>
        <v/>
      </c>
      <c r="Q46" s="80" t="str">
        <f>IF(DATI!C78=0,"",O46^2)</f>
        <v/>
      </c>
      <c r="R46" s="80" t="str">
        <f>IF(DATI!C78=0,"",P46^2)</f>
        <v/>
      </c>
      <c r="S46" s="146" t="str">
        <f>IF(DATI!C78=0,"",J46*Q46)</f>
        <v/>
      </c>
      <c r="T46" s="146" t="str">
        <f>IF(DATI!C78=0,"",I46*R46)</f>
        <v/>
      </c>
      <c r="U46" s="80" t="str">
        <f>IF(DATI!C78=0,"",I46/I$4)</f>
        <v/>
      </c>
      <c r="V46" s="80" t="str">
        <f>IF(DATI!C78=0,"",I46*Foglio1!$W$64*P46/OUTPUT!$F$16)</f>
        <v/>
      </c>
      <c r="W46" s="80" t="str">
        <f>IF(DATI!C78=0,"",I46*Foglio1!$W$63*P46/OUTPUT!$F$16)</f>
        <v/>
      </c>
      <c r="X46" s="80" t="str">
        <f>IF(DATI!C78=0,"",J46/J$4)</f>
        <v/>
      </c>
      <c r="Y46" s="80" t="str">
        <f>IF(DATI!C78=0,"",J46*Foglio1!$W$63*O46/OUTPUT!$F$16)</f>
        <v/>
      </c>
      <c r="Z46" s="80" t="str">
        <f>IF(DATI!C78=0,"",J46*Foglio1!$W$64*O46/OUTPUT!$F$16)</f>
        <v/>
      </c>
      <c r="AA46" s="155" t="str">
        <f>IF(DATI!C78=0,"",(S46)/$S$4)</f>
        <v/>
      </c>
      <c r="AB46" s="155" t="str">
        <f>IF(DATI!C78=0,"",(T46)/$S$4)</f>
        <v/>
      </c>
      <c r="AC46" s="155" t="str">
        <f>IF(DATI!C78=0,"",Foglio1!$Q$67*TABULATI!AA46)</f>
        <v/>
      </c>
      <c r="AD46" s="155" t="str">
        <f>IF(DATI!C78=0,"",Foglio1!$Q$67*TABULATI!AB46)</f>
        <v/>
      </c>
      <c r="AE46" s="80" t="str">
        <f>IF(DATI!C78=0,"",AC46/O46)</f>
        <v/>
      </c>
      <c r="AF46" s="80" t="str">
        <f>IF(DATI!C78=0,"",AD46/P46)</f>
        <v/>
      </c>
      <c r="AG46" s="156" t="str">
        <f>IF(DATI!C78=0,"",(U46+V46)*Foglio1!$Q$61-W46*Foglio1!$Q$62)</f>
        <v/>
      </c>
      <c r="AH46" s="156" t="str">
        <f>IF(DATI!C78=0,"",(X46+Y46)*Foglio1!$Q$62-Z46*Foglio1!$Q$61)</f>
        <v/>
      </c>
      <c r="AI46" s="156" t="str">
        <f>IF(DATI!C78=0,"",(U46+V46)*Foglio1!$Q$61-W46*Foglio1!$Q$62+AE46)</f>
        <v/>
      </c>
      <c r="AJ46" s="156" t="str">
        <f>IF(DATI!C78=0,"",(X46+Y46)*Foglio1!$Q$62-Z46*Foglio1!$Q$61+AF46)</f>
        <v/>
      </c>
      <c r="AK46" s="156" t="str">
        <f>IF(DATI!C78=0,"",IF(Foglio1!$Q$61=0,0,AI46*100/Foglio1!$Q$61))</f>
        <v/>
      </c>
      <c r="AL46" s="156" t="str">
        <f>IF(DATI!C78=0,"",IF(Foglio1!$Q$62=0,0,AJ46*100/Foglio1!$Q$62))</f>
        <v/>
      </c>
      <c r="AM46" s="156" t="str">
        <f>IF(DATI!C78=0,"",AG46*P46)</f>
        <v/>
      </c>
      <c r="AN46" s="155" t="str">
        <f>IF(DATI!C78=0,"",AH46*O46)</f>
        <v/>
      </c>
      <c r="AW46" s="79"/>
    </row>
    <row r="47" spans="2:49" ht="18" customHeight="1" x14ac:dyDescent="0.25">
      <c r="B47" s="19" t="str">
        <f>IF(DATI!C79=0,"",DATI!B79)</f>
        <v/>
      </c>
      <c r="C47" s="80" t="str">
        <f>IF(DATI!C79=0,"",DATI!C79)</f>
        <v/>
      </c>
      <c r="D47" s="80" t="str">
        <f>IF(DATI!C79=0,"",DATI!D79)</f>
        <v/>
      </c>
      <c r="E47" s="83" t="str">
        <f>IF(DATI!C79=0,"",C47*D47)</f>
        <v/>
      </c>
      <c r="F47" s="80" t="str">
        <f>IF(DATI!C79=0,"",E47/1.2)</f>
        <v/>
      </c>
      <c r="G47" s="80" t="str">
        <f>IF(DATI!C79=0,"",(C47*D47^3)/12)</f>
        <v/>
      </c>
      <c r="H47" s="80" t="str">
        <f>IF(DATI!C79=0,"",(D47*C47^3)/12)</f>
        <v/>
      </c>
      <c r="I47" s="146" t="str">
        <f>IF(DATI!C79=0,"",IF(H47=0,0,1/((DATI!$C$4^3)/(Foglio1!$O$15*DATI!$C$10*H47)+DATI!$C$4/(DATI!$C$11*$F47))))</f>
        <v/>
      </c>
      <c r="J47" s="146" t="str">
        <f>IF(DATI!C79=0,"",IF(G47=0,0,1/((DATI!$C$4^3)/(Foglio1!$O$15*DATI!$C$10*G47)+DATI!$C$4/(DATI!$C$11*$F47))))</f>
        <v/>
      </c>
      <c r="K47" s="80" t="str">
        <f>IF(DATI!C79=0,"",DATI!E79)</f>
        <v/>
      </c>
      <c r="L47" s="80" t="str">
        <f>IF(DATI!C79=0,"",DATI!F79)</f>
        <v/>
      </c>
      <c r="M47" s="146" t="str">
        <f>IF(DATI!C79=0,"",J47*K47)</f>
        <v/>
      </c>
      <c r="N47" s="146" t="str">
        <f>IF(DATI!C79=0,"",I47*L47)</f>
        <v/>
      </c>
      <c r="O47" s="80" t="str">
        <f>IF(DATI!C79=0,"",IF(K47-OUTPUT!$F$7=0,0.000001,K47-OUTPUT!$F$7))</f>
        <v/>
      </c>
      <c r="P47" s="80" t="str">
        <f>IF(DATI!C79=0,"",IF(L47-OUTPUT!$F$8=0,0.00001,L47-OUTPUT!$F$8))</f>
        <v/>
      </c>
      <c r="Q47" s="80" t="str">
        <f>IF(DATI!C79=0,"",O47^2)</f>
        <v/>
      </c>
      <c r="R47" s="80" t="str">
        <f>IF(DATI!C79=0,"",P47^2)</f>
        <v/>
      </c>
      <c r="S47" s="146" t="str">
        <f>IF(DATI!C79=0,"",J47*Q47)</f>
        <v/>
      </c>
      <c r="T47" s="146" t="str">
        <f>IF(DATI!C79=0,"",I47*R47)</f>
        <v/>
      </c>
      <c r="U47" s="80" t="str">
        <f>IF(DATI!C79=0,"",I47/I$4)</f>
        <v/>
      </c>
      <c r="V47" s="80" t="str">
        <f>IF(DATI!C79=0,"",I47*Foglio1!$W$64*P47/OUTPUT!$F$16)</f>
        <v/>
      </c>
      <c r="W47" s="80" t="str">
        <f>IF(DATI!C79=0,"",I47*Foglio1!$W$63*P47/OUTPUT!$F$16)</f>
        <v/>
      </c>
      <c r="X47" s="80" t="str">
        <f>IF(DATI!C79=0,"",J47/J$4)</f>
        <v/>
      </c>
      <c r="Y47" s="80" t="str">
        <f>IF(DATI!C79=0,"",J47*Foglio1!$W$63*O47/OUTPUT!$F$16)</f>
        <v/>
      </c>
      <c r="Z47" s="80" t="str">
        <f>IF(DATI!C79=0,"",J47*Foglio1!$W$64*O47/OUTPUT!$F$16)</f>
        <v/>
      </c>
      <c r="AA47" s="155" t="str">
        <f>IF(DATI!C79=0,"",(S47)/$S$4)</f>
        <v/>
      </c>
      <c r="AB47" s="155" t="str">
        <f>IF(DATI!C79=0,"",(T47)/$S$4)</f>
        <v/>
      </c>
      <c r="AC47" s="155" t="str">
        <f>IF(DATI!C79=0,"",Foglio1!$Q$67*TABULATI!AA47)</f>
        <v/>
      </c>
      <c r="AD47" s="155" t="str">
        <f>IF(DATI!C79=0,"",Foglio1!$Q$67*TABULATI!AB47)</f>
        <v/>
      </c>
      <c r="AE47" s="80" t="str">
        <f>IF(DATI!C79=0,"",AC47/O47)</f>
        <v/>
      </c>
      <c r="AF47" s="80" t="str">
        <f>IF(DATI!C79=0,"",AD47/P47)</f>
        <v/>
      </c>
      <c r="AG47" s="156" t="str">
        <f>IF(DATI!C79=0,"",(U47+V47)*Foglio1!$Q$61-W47*Foglio1!$Q$62)</f>
        <v/>
      </c>
      <c r="AH47" s="156" t="str">
        <f>IF(DATI!C79=0,"",(X47+Y47)*Foglio1!$Q$62-Z47*Foglio1!$Q$61)</f>
        <v/>
      </c>
      <c r="AI47" s="156" t="str">
        <f>IF(DATI!C79=0,"",(U47+V47)*Foglio1!$Q$61-W47*Foglio1!$Q$62+AE47)</f>
        <v/>
      </c>
      <c r="AJ47" s="156" t="str">
        <f>IF(DATI!C79=0,"",(X47+Y47)*Foglio1!$Q$62-Z47*Foglio1!$Q$61+AF47)</f>
        <v/>
      </c>
      <c r="AK47" s="156" t="str">
        <f>IF(DATI!C79=0,"",IF(Foglio1!$Q$61=0,0,AI47*100/Foglio1!$Q$61))</f>
        <v/>
      </c>
      <c r="AL47" s="156" t="str">
        <f>IF(DATI!C79=0,"",IF(Foglio1!$Q$62=0,0,AJ47*100/Foglio1!$Q$62))</f>
        <v/>
      </c>
      <c r="AM47" s="156" t="str">
        <f>IF(DATI!C79=0,"",AG47*P47)</f>
        <v/>
      </c>
      <c r="AN47" s="155" t="str">
        <f>IF(DATI!C79=0,"",AH47*O47)</f>
        <v/>
      </c>
      <c r="AW47" s="79"/>
    </row>
    <row r="48" spans="2:49" ht="18" customHeight="1" x14ac:dyDescent="0.25">
      <c r="B48" s="19" t="str">
        <f>IF(DATI!C80=0,"",DATI!B80)</f>
        <v/>
      </c>
      <c r="C48" s="80" t="str">
        <f>IF(DATI!C80=0,"",DATI!C80)</f>
        <v/>
      </c>
      <c r="D48" s="80" t="str">
        <f>IF(DATI!C80=0,"",DATI!D80)</f>
        <v/>
      </c>
      <c r="E48" s="83" t="str">
        <f>IF(DATI!C80=0,"",C48*D48)</f>
        <v/>
      </c>
      <c r="F48" s="80" t="str">
        <f>IF(DATI!C80=0,"",E48/1.2)</f>
        <v/>
      </c>
      <c r="G48" s="80" t="str">
        <f>IF(DATI!C80=0,"",(C48*D48^3)/12)</f>
        <v/>
      </c>
      <c r="H48" s="80" t="str">
        <f>IF(DATI!C80=0,"",(D48*C48^3)/12)</f>
        <v/>
      </c>
      <c r="I48" s="146" t="str">
        <f>IF(DATI!C80=0,"",IF(H48=0,0,1/((DATI!$C$4^3)/(Foglio1!$O$15*DATI!$C$10*H48)+DATI!$C$4/(DATI!$C$11*$F48))))</f>
        <v/>
      </c>
      <c r="J48" s="146" t="str">
        <f>IF(DATI!C80=0,"",IF(G48=0,0,1/((DATI!$C$4^3)/(Foglio1!$O$15*DATI!$C$10*G48)+DATI!$C$4/(DATI!$C$11*$F48))))</f>
        <v/>
      </c>
      <c r="K48" s="80" t="str">
        <f>IF(DATI!C80=0,"",DATI!E80)</f>
        <v/>
      </c>
      <c r="L48" s="80" t="str">
        <f>IF(DATI!C80=0,"",DATI!F80)</f>
        <v/>
      </c>
      <c r="M48" s="146" t="str">
        <f>IF(DATI!C80=0,"",J48*K48)</f>
        <v/>
      </c>
      <c r="N48" s="146" t="str">
        <f>IF(DATI!C80=0,"",I48*L48)</f>
        <v/>
      </c>
      <c r="O48" s="80" t="str">
        <f>IF(DATI!C80=0,"",IF(K48-OUTPUT!$F$7=0,0.000001,K48-OUTPUT!$F$7))</f>
        <v/>
      </c>
      <c r="P48" s="80" t="str">
        <f>IF(DATI!C80=0,"",IF(L48-OUTPUT!$F$8=0,0.00001,L48-OUTPUT!$F$8))</f>
        <v/>
      </c>
      <c r="Q48" s="80" t="str">
        <f>IF(DATI!C80=0,"",O48^2)</f>
        <v/>
      </c>
      <c r="R48" s="80" t="str">
        <f>IF(DATI!C80=0,"",P48^2)</f>
        <v/>
      </c>
      <c r="S48" s="146" t="str">
        <f>IF(DATI!C80=0,"",J48*Q48)</f>
        <v/>
      </c>
      <c r="T48" s="146" t="str">
        <f>IF(DATI!C80=0,"",I48*R48)</f>
        <v/>
      </c>
      <c r="U48" s="80" t="str">
        <f>IF(DATI!C80=0,"",I48/I$4)</f>
        <v/>
      </c>
      <c r="V48" s="80" t="str">
        <f>IF(DATI!C80=0,"",I48*Foglio1!$W$64*P48/OUTPUT!$F$16)</f>
        <v/>
      </c>
      <c r="W48" s="80" t="str">
        <f>IF(DATI!C80=0,"",I48*Foglio1!$W$63*P48/OUTPUT!$F$16)</f>
        <v/>
      </c>
      <c r="X48" s="80" t="str">
        <f>IF(DATI!C80=0,"",J48/J$4)</f>
        <v/>
      </c>
      <c r="Y48" s="80" t="str">
        <f>IF(DATI!C80=0,"",J48*Foglio1!$W$63*O48/OUTPUT!$F$16)</f>
        <v/>
      </c>
      <c r="Z48" s="80" t="str">
        <f>IF(DATI!C80=0,"",J48*Foglio1!$W$64*O48/OUTPUT!$F$16)</f>
        <v/>
      </c>
      <c r="AA48" s="155" t="str">
        <f>IF(DATI!C80=0,"",(S48)/$S$4)</f>
        <v/>
      </c>
      <c r="AB48" s="155" t="str">
        <f>IF(DATI!C80=0,"",(T48)/$S$4)</f>
        <v/>
      </c>
      <c r="AC48" s="155" t="str">
        <f>IF(DATI!C80=0,"",Foglio1!$Q$67*TABULATI!AA48)</f>
        <v/>
      </c>
      <c r="AD48" s="155" t="str">
        <f>IF(DATI!C80=0,"",Foglio1!$Q$67*TABULATI!AB48)</f>
        <v/>
      </c>
      <c r="AE48" s="80" t="str">
        <f>IF(DATI!C80=0,"",AC48/O48)</f>
        <v/>
      </c>
      <c r="AF48" s="80" t="str">
        <f>IF(DATI!C80=0,"",AD48/P48)</f>
        <v/>
      </c>
      <c r="AG48" s="156" t="str">
        <f>IF(DATI!C80=0,"",(U48+V48)*Foglio1!$Q$61-W48*Foglio1!$Q$62)</f>
        <v/>
      </c>
      <c r="AH48" s="156" t="str">
        <f>IF(DATI!C80=0,"",(X48+Y48)*Foglio1!$Q$62-Z48*Foglio1!$Q$61)</f>
        <v/>
      </c>
      <c r="AI48" s="156" t="str">
        <f>IF(DATI!C80=0,"",(U48+V48)*Foglio1!$Q$61-W48*Foglio1!$Q$62+AE48)</f>
        <v/>
      </c>
      <c r="AJ48" s="156" t="str">
        <f>IF(DATI!C80=0,"",(X48+Y48)*Foglio1!$Q$62-Z48*Foglio1!$Q$61+AF48)</f>
        <v/>
      </c>
      <c r="AK48" s="156" t="str">
        <f>IF(DATI!C80=0,"",IF(Foglio1!$Q$61=0,0,AI48*100/Foglio1!$Q$61))</f>
        <v/>
      </c>
      <c r="AL48" s="156" t="str">
        <f>IF(DATI!C80=0,"",IF(Foglio1!$Q$62=0,0,AJ48*100/Foglio1!$Q$62))</f>
        <v/>
      </c>
      <c r="AM48" s="156" t="str">
        <f>IF(DATI!C80=0,"",AG48*P48)</f>
        <v/>
      </c>
      <c r="AN48" s="155" t="str">
        <f>IF(DATI!C80=0,"",AH48*O48)</f>
        <v/>
      </c>
      <c r="AW48" s="79"/>
    </row>
    <row r="49" spans="2:49" ht="18" customHeight="1" x14ac:dyDescent="0.25">
      <c r="B49" s="19" t="str">
        <f>IF(DATI!C81=0,"",DATI!B81)</f>
        <v/>
      </c>
      <c r="C49" s="80" t="str">
        <f>IF(DATI!C81=0,"",DATI!C81)</f>
        <v/>
      </c>
      <c r="D49" s="80" t="str">
        <f>IF(DATI!C81=0,"",DATI!D81)</f>
        <v/>
      </c>
      <c r="E49" s="83" t="str">
        <f>IF(DATI!C81=0,"",C49*D49)</f>
        <v/>
      </c>
      <c r="F49" s="80" t="str">
        <f>IF(DATI!C81=0,"",E49/1.2)</f>
        <v/>
      </c>
      <c r="G49" s="80" t="str">
        <f>IF(DATI!C81=0,"",(C49*D49^3)/12)</f>
        <v/>
      </c>
      <c r="H49" s="80" t="str">
        <f>IF(DATI!C81=0,"",(D49*C49^3)/12)</f>
        <v/>
      </c>
      <c r="I49" s="146" t="str">
        <f>IF(DATI!C81=0,"",IF(H49=0,0,1/((DATI!$C$4^3)/(Foglio1!$O$15*DATI!$C$10*H49)+DATI!$C$4/(DATI!$C$11*$F49))))</f>
        <v/>
      </c>
      <c r="J49" s="146" t="str">
        <f>IF(DATI!C81=0,"",IF(G49=0,0,1/((DATI!$C$4^3)/(Foglio1!$O$15*DATI!$C$10*G49)+DATI!$C$4/(DATI!$C$11*$F49))))</f>
        <v/>
      </c>
      <c r="K49" s="80" t="str">
        <f>IF(DATI!C81=0,"",DATI!E81)</f>
        <v/>
      </c>
      <c r="L49" s="80" t="str">
        <f>IF(DATI!C81=0,"",DATI!F81)</f>
        <v/>
      </c>
      <c r="M49" s="146" t="str">
        <f>IF(DATI!C81=0,"",J49*K49)</f>
        <v/>
      </c>
      <c r="N49" s="146" t="str">
        <f>IF(DATI!C81=0,"",I49*L49)</f>
        <v/>
      </c>
      <c r="O49" s="80" t="str">
        <f>IF(DATI!C81=0,"",IF(K49-OUTPUT!$F$7=0,0.000001,K49-OUTPUT!$F$7))</f>
        <v/>
      </c>
      <c r="P49" s="80" t="str">
        <f>IF(DATI!C81=0,"",IF(L49-OUTPUT!$F$8=0,0.00001,L49-OUTPUT!$F$8))</f>
        <v/>
      </c>
      <c r="Q49" s="80" t="str">
        <f>IF(DATI!C81=0,"",O49^2)</f>
        <v/>
      </c>
      <c r="R49" s="80" t="str">
        <f>IF(DATI!C81=0,"",P49^2)</f>
        <v/>
      </c>
      <c r="S49" s="146" t="str">
        <f>IF(DATI!C81=0,"",J49*Q49)</f>
        <v/>
      </c>
      <c r="T49" s="146" t="str">
        <f>IF(DATI!C81=0,"",I49*R49)</f>
        <v/>
      </c>
      <c r="U49" s="80" t="str">
        <f>IF(DATI!C81=0,"",I49/I$4)</f>
        <v/>
      </c>
      <c r="V49" s="80" t="str">
        <f>IF(DATI!C81=0,"",I49*Foglio1!$W$64*P49/OUTPUT!$F$16)</f>
        <v/>
      </c>
      <c r="W49" s="80" t="str">
        <f>IF(DATI!C81=0,"",I49*Foglio1!$W$63*P49/OUTPUT!$F$16)</f>
        <v/>
      </c>
      <c r="X49" s="80" t="str">
        <f>IF(DATI!C81=0,"",J49/J$4)</f>
        <v/>
      </c>
      <c r="Y49" s="80" t="str">
        <f>IF(DATI!C81=0,"",J49*Foglio1!$W$63*O49/OUTPUT!$F$16)</f>
        <v/>
      </c>
      <c r="Z49" s="80" t="str">
        <f>IF(DATI!C81=0,"",J49*Foglio1!$W$64*O49/OUTPUT!$F$16)</f>
        <v/>
      </c>
      <c r="AA49" s="155" t="str">
        <f>IF(DATI!C81=0,"",(S49)/$S$4)</f>
        <v/>
      </c>
      <c r="AB49" s="155" t="str">
        <f>IF(DATI!C81=0,"",(T49)/$S$4)</f>
        <v/>
      </c>
      <c r="AC49" s="155" t="str">
        <f>IF(DATI!C81=0,"",Foglio1!$Q$67*TABULATI!AA49)</f>
        <v/>
      </c>
      <c r="AD49" s="155" t="str">
        <f>IF(DATI!C81=0,"",Foglio1!$Q$67*TABULATI!AB49)</f>
        <v/>
      </c>
      <c r="AE49" s="80" t="str">
        <f>IF(DATI!C81=0,"",AC49/O49)</f>
        <v/>
      </c>
      <c r="AF49" s="80" t="str">
        <f>IF(DATI!C81=0,"",AD49/P49)</f>
        <v/>
      </c>
      <c r="AG49" s="156" t="str">
        <f>IF(DATI!C81=0,"",(U49+V49)*Foglio1!$Q$61-W49*Foglio1!$Q$62)</f>
        <v/>
      </c>
      <c r="AH49" s="156" t="str">
        <f>IF(DATI!C81=0,"",(X49+Y49)*Foglio1!$Q$62-Z49*Foglio1!$Q$61)</f>
        <v/>
      </c>
      <c r="AI49" s="156" t="str">
        <f>IF(DATI!C81=0,"",(U49+V49)*Foglio1!$Q$61-W49*Foglio1!$Q$62+AE49)</f>
        <v/>
      </c>
      <c r="AJ49" s="156" t="str">
        <f>IF(DATI!C81=0,"",(X49+Y49)*Foglio1!$Q$62-Z49*Foglio1!$Q$61+AF49)</f>
        <v/>
      </c>
      <c r="AK49" s="156" t="str">
        <f>IF(DATI!C81=0,"",IF(Foglio1!$Q$61=0,0,AI49*100/Foglio1!$Q$61))</f>
        <v/>
      </c>
      <c r="AL49" s="156" t="str">
        <f>IF(DATI!C81=0,"",IF(Foglio1!$Q$62=0,0,AJ49*100/Foglio1!$Q$62))</f>
        <v/>
      </c>
      <c r="AM49" s="156" t="str">
        <f>IF(DATI!C81=0,"",AG49*P49)</f>
        <v/>
      </c>
      <c r="AN49" s="155" t="str">
        <f>IF(DATI!C81=0,"",AH49*O49)</f>
        <v/>
      </c>
      <c r="AW49" s="79"/>
    </row>
    <row r="50" spans="2:49" ht="18" customHeight="1" x14ac:dyDescent="0.25">
      <c r="B50" s="19" t="str">
        <f>IF(DATI!C82=0,"",DATI!B82)</f>
        <v/>
      </c>
      <c r="C50" s="80" t="str">
        <f>IF(DATI!C82=0,"",DATI!C82)</f>
        <v/>
      </c>
      <c r="D50" s="80" t="str">
        <f>IF(DATI!C82=0,"",DATI!D82)</f>
        <v/>
      </c>
      <c r="E50" s="83" t="str">
        <f>IF(DATI!C82=0,"",C50*D50)</f>
        <v/>
      </c>
      <c r="F50" s="80" t="str">
        <f>IF(DATI!C82=0,"",E50/1.2)</f>
        <v/>
      </c>
      <c r="G50" s="80" t="str">
        <f>IF(DATI!C82=0,"",(C50*D50^3)/12)</f>
        <v/>
      </c>
      <c r="H50" s="80" t="str">
        <f>IF(DATI!C82=0,"",(D50*C50^3)/12)</f>
        <v/>
      </c>
      <c r="I50" s="146" t="str">
        <f>IF(DATI!C82=0,"",IF(H50=0,0,1/((DATI!$C$4^3)/(Foglio1!$O$15*DATI!$C$10*H50)+DATI!$C$4/(DATI!$C$11*$F50))))</f>
        <v/>
      </c>
      <c r="J50" s="146" t="str">
        <f>IF(DATI!C82=0,"",IF(G50=0,0,1/((DATI!$C$4^3)/(Foglio1!$O$15*DATI!$C$10*G50)+DATI!$C$4/(DATI!$C$11*$F50))))</f>
        <v/>
      </c>
      <c r="K50" s="80" t="str">
        <f>IF(DATI!C82=0,"",DATI!E82)</f>
        <v/>
      </c>
      <c r="L50" s="80" t="str">
        <f>IF(DATI!C82=0,"",DATI!F82)</f>
        <v/>
      </c>
      <c r="M50" s="146" t="str">
        <f>IF(DATI!C82=0,"",J50*K50)</f>
        <v/>
      </c>
      <c r="N50" s="146" t="str">
        <f>IF(DATI!C82=0,"",I50*L50)</f>
        <v/>
      </c>
      <c r="O50" s="80" t="str">
        <f>IF(DATI!C82=0,"",IF(K50-OUTPUT!$F$7=0,0.000001,K50-OUTPUT!$F$7))</f>
        <v/>
      </c>
      <c r="P50" s="80" t="str">
        <f>IF(DATI!C82=0,"",IF(L50-OUTPUT!$F$8=0,0.00001,L50-OUTPUT!$F$8))</f>
        <v/>
      </c>
      <c r="Q50" s="80" t="str">
        <f>IF(DATI!C82=0,"",O50^2)</f>
        <v/>
      </c>
      <c r="R50" s="80" t="str">
        <f>IF(DATI!C82=0,"",P50^2)</f>
        <v/>
      </c>
      <c r="S50" s="146" t="str">
        <f>IF(DATI!C82=0,"",J50*Q50)</f>
        <v/>
      </c>
      <c r="T50" s="146" t="str">
        <f>IF(DATI!C82=0,"",I50*R50)</f>
        <v/>
      </c>
      <c r="U50" s="80" t="str">
        <f>IF(DATI!C82=0,"",I50/I$4)</f>
        <v/>
      </c>
      <c r="V50" s="80" t="str">
        <f>IF(DATI!C82=0,"",I50*Foglio1!$W$64*P50/OUTPUT!$F$16)</f>
        <v/>
      </c>
      <c r="W50" s="80" t="str">
        <f>IF(DATI!C82=0,"",I50*Foglio1!$W$63*P50/OUTPUT!$F$16)</f>
        <v/>
      </c>
      <c r="X50" s="80" t="str">
        <f>IF(DATI!C82=0,"",J50/J$4)</f>
        <v/>
      </c>
      <c r="Y50" s="80" t="str">
        <f>IF(DATI!C82=0,"",J50*Foglio1!$W$63*O50/OUTPUT!$F$16)</f>
        <v/>
      </c>
      <c r="Z50" s="80" t="str">
        <f>IF(DATI!C82=0,"",J50*Foglio1!$W$64*O50/OUTPUT!$F$16)</f>
        <v/>
      </c>
      <c r="AA50" s="155" t="str">
        <f>IF(DATI!C82=0,"",(S50)/$S$4)</f>
        <v/>
      </c>
      <c r="AB50" s="155" t="str">
        <f>IF(DATI!C82=0,"",(T50)/$S$4)</f>
        <v/>
      </c>
      <c r="AC50" s="155" t="str">
        <f>IF(DATI!C82=0,"",Foglio1!$Q$67*TABULATI!AA50)</f>
        <v/>
      </c>
      <c r="AD50" s="155" t="str">
        <f>IF(DATI!C82=0,"",Foglio1!$Q$67*TABULATI!AB50)</f>
        <v/>
      </c>
      <c r="AE50" s="80" t="str">
        <f>IF(DATI!C82=0,"",AC50/O50)</f>
        <v/>
      </c>
      <c r="AF50" s="80" t="str">
        <f>IF(DATI!C82=0,"",AD50/P50)</f>
        <v/>
      </c>
      <c r="AG50" s="156" t="str">
        <f>IF(DATI!C82=0,"",(U50+V50)*Foglio1!$Q$61-W50*Foglio1!$Q$62)</f>
        <v/>
      </c>
      <c r="AH50" s="156" t="str">
        <f>IF(DATI!C82=0,"",(X50+Y50)*Foglio1!$Q$62-Z50*Foglio1!$Q$61)</f>
        <v/>
      </c>
      <c r="AI50" s="156" t="str">
        <f>IF(DATI!C82=0,"",(U50+V50)*Foglio1!$Q$61-W50*Foglio1!$Q$62+AE50)</f>
        <v/>
      </c>
      <c r="AJ50" s="156" t="str">
        <f>IF(DATI!C82=0,"",(X50+Y50)*Foglio1!$Q$62-Z50*Foglio1!$Q$61+AF50)</f>
        <v/>
      </c>
      <c r="AK50" s="156" t="str">
        <f>IF(DATI!C82=0,"",IF(Foglio1!$Q$61=0,0,AI50*100/Foglio1!$Q$61))</f>
        <v/>
      </c>
      <c r="AL50" s="156" t="str">
        <f>IF(DATI!C82=0,"",IF(Foglio1!$Q$62=0,0,AJ50*100/Foglio1!$Q$62))</f>
        <v/>
      </c>
      <c r="AM50" s="156" t="str">
        <f>IF(DATI!C82=0,"",AG50*P50)</f>
        <v/>
      </c>
      <c r="AN50" s="155" t="str">
        <f>IF(DATI!C82=0,"",AH50*O50)</f>
        <v/>
      </c>
      <c r="AW50" s="79"/>
    </row>
    <row r="51" spans="2:49" ht="18" customHeight="1" x14ac:dyDescent="0.25">
      <c r="B51" s="19" t="str">
        <f>IF(DATI!C83=0,"",DATI!B83)</f>
        <v/>
      </c>
      <c r="C51" s="80" t="str">
        <f>IF(DATI!C83=0,"",DATI!C83)</f>
        <v/>
      </c>
      <c r="D51" s="80" t="str">
        <f>IF(DATI!C83=0,"",DATI!D83)</f>
        <v/>
      </c>
      <c r="E51" s="83" t="str">
        <f>IF(DATI!C83=0,"",C51*D51)</f>
        <v/>
      </c>
      <c r="F51" s="80" t="str">
        <f>IF(DATI!C83=0,"",E51/1.2)</f>
        <v/>
      </c>
      <c r="G51" s="80" t="str">
        <f>IF(DATI!C83=0,"",(C51*D51^3)/12)</f>
        <v/>
      </c>
      <c r="H51" s="80" t="str">
        <f>IF(DATI!C83=0,"",(D51*C51^3)/12)</f>
        <v/>
      </c>
      <c r="I51" s="146" t="str">
        <f>IF(DATI!C83=0,"",IF(H51=0,0,1/((DATI!$C$4^3)/(Foglio1!$O$15*DATI!$C$10*H51)+DATI!$C$4/(DATI!$C$11*$F51))))</f>
        <v/>
      </c>
      <c r="J51" s="146" t="str">
        <f>IF(DATI!C83=0,"",IF(G51=0,0,1/((DATI!$C$4^3)/(Foglio1!$O$15*DATI!$C$10*G51)+DATI!$C$4/(DATI!$C$11*$F51))))</f>
        <v/>
      </c>
      <c r="K51" s="80" t="str">
        <f>IF(DATI!C83=0,"",DATI!E83)</f>
        <v/>
      </c>
      <c r="L51" s="80" t="str">
        <f>IF(DATI!C83=0,"",DATI!F83)</f>
        <v/>
      </c>
      <c r="M51" s="146" t="str">
        <f>IF(DATI!C83=0,"",J51*K51)</f>
        <v/>
      </c>
      <c r="N51" s="146" t="str">
        <f>IF(DATI!C83=0,"",I51*L51)</f>
        <v/>
      </c>
      <c r="O51" s="80" t="str">
        <f>IF(DATI!C83=0,"",IF(K51-OUTPUT!$F$7=0,0.000001,K51-OUTPUT!$F$7))</f>
        <v/>
      </c>
      <c r="P51" s="80" t="str">
        <f>IF(DATI!C83=0,"",IF(L51-OUTPUT!$F$8=0,0.00001,L51-OUTPUT!$F$8))</f>
        <v/>
      </c>
      <c r="Q51" s="80" t="str">
        <f>IF(DATI!C83=0,"",O51^2)</f>
        <v/>
      </c>
      <c r="R51" s="80" t="str">
        <f>IF(DATI!C83=0,"",P51^2)</f>
        <v/>
      </c>
      <c r="S51" s="146" t="str">
        <f>IF(DATI!C83=0,"",J51*Q51)</f>
        <v/>
      </c>
      <c r="T51" s="146" t="str">
        <f>IF(DATI!C83=0,"",I51*R51)</f>
        <v/>
      </c>
      <c r="U51" s="80" t="str">
        <f>IF(DATI!C83=0,"",I51/I$4)</f>
        <v/>
      </c>
      <c r="V51" s="80" t="str">
        <f>IF(DATI!C83=0,"",I51*Foglio1!$W$64*P51/OUTPUT!$F$16)</f>
        <v/>
      </c>
      <c r="W51" s="80" t="str">
        <f>IF(DATI!C83=0,"",I51*Foglio1!$W$63*P51/OUTPUT!$F$16)</f>
        <v/>
      </c>
      <c r="X51" s="80" t="str">
        <f>IF(DATI!C83=0,"",J51/J$4)</f>
        <v/>
      </c>
      <c r="Y51" s="80" t="str">
        <f>IF(DATI!C83=0,"",J51*Foglio1!$W$63*O51/OUTPUT!$F$16)</f>
        <v/>
      </c>
      <c r="Z51" s="80" t="str">
        <f>IF(DATI!C83=0,"",J51*Foglio1!$W$64*O51/OUTPUT!$F$16)</f>
        <v/>
      </c>
      <c r="AA51" s="155" t="str">
        <f>IF(DATI!C83=0,"",(S51)/$S$4)</f>
        <v/>
      </c>
      <c r="AB51" s="155" t="str">
        <f>IF(DATI!C83=0,"",(T51)/$S$4)</f>
        <v/>
      </c>
      <c r="AC51" s="155" t="str">
        <f>IF(DATI!C83=0,"",Foglio1!$Q$67*TABULATI!AA51)</f>
        <v/>
      </c>
      <c r="AD51" s="155" t="str">
        <f>IF(DATI!C83=0,"",Foglio1!$Q$67*TABULATI!AB51)</f>
        <v/>
      </c>
      <c r="AE51" s="80" t="str">
        <f>IF(DATI!C83=0,"",AC51/O51)</f>
        <v/>
      </c>
      <c r="AF51" s="80" t="str">
        <f>IF(DATI!C83=0,"",AD51/P51)</f>
        <v/>
      </c>
      <c r="AG51" s="156" t="str">
        <f>IF(DATI!C83=0,"",(U51+V51)*Foglio1!$Q$61-W51*Foglio1!$Q$62)</f>
        <v/>
      </c>
      <c r="AH51" s="156" t="str">
        <f>IF(DATI!C83=0,"",(X51+Y51)*Foglio1!$Q$62-Z51*Foglio1!$Q$61)</f>
        <v/>
      </c>
      <c r="AI51" s="156" t="str">
        <f>IF(DATI!C83=0,"",(U51+V51)*Foglio1!$Q$61-W51*Foglio1!$Q$62+AE51)</f>
        <v/>
      </c>
      <c r="AJ51" s="156" t="str">
        <f>IF(DATI!C83=0,"",(X51+Y51)*Foglio1!$Q$62-Z51*Foglio1!$Q$61+AF51)</f>
        <v/>
      </c>
      <c r="AK51" s="156" t="str">
        <f>IF(DATI!C83=0,"",IF(Foglio1!$Q$61=0,0,AI51*100/Foglio1!$Q$61))</f>
        <v/>
      </c>
      <c r="AL51" s="156" t="str">
        <f>IF(DATI!C83=0,"",IF(Foglio1!$Q$62=0,0,AJ51*100/Foglio1!$Q$62))</f>
        <v/>
      </c>
      <c r="AM51" s="156" t="str">
        <f>IF(DATI!C83=0,"",AG51*P51)</f>
        <v/>
      </c>
      <c r="AN51" s="155" t="str">
        <f>IF(DATI!C83=0,"",AH51*O51)</f>
        <v/>
      </c>
      <c r="AW51" s="79"/>
    </row>
    <row r="52" spans="2:49" ht="18" customHeight="1" x14ac:dyDescent="0.25">
      <c r="B52" s="19" t="str">
        <f>IF(DATI!C84=0,"",DATI!B84)</f>
        <v/>
      </c>
      <c r="C52" s="80" t="str">
        <f>IF(DATI!C84=0,"",DATI!C84)</f>
        <v/>
      </c>
      <c r="D52" s="80" t="str">
        <f>IF(DATI!C84=0,"",DATI!D84)</f>
        <v/>
      </c>
      <c r="E52" s="83" t="str">
        <f>IF(DATI!C84=0,"",C52*D52)</f>
        <v/>
      </c>
      <c r="F52" s="80" t="str">
        <f>IF(DATI!C84=0,"",E52/1.2)</f>
        <v/>
      </c>
      <c r="G52" s="80" t="str">
        <f>IF(DATI!C84=0,"",(C52*D52^3)/12)</f>
        <v/>
      </c>
      <c r="H52" s="80" t="str">
        <f>IF(DATI!C84=0,"",(D52*C52^3)/12)</f>
        <v/>
      </c>
      <c r="I52" s="146" t="str">
        <f>IF(DATI!C84=0,"",IF(H52=0,0,1/((DATI!$C$4^3)/(Foglio1!$O$15*DATI!$C$10*H52)+DATI!$C$4/(DATI!$C$11*$F52))))</f>
        <v/>
      </c>
      <c r="J52" s="146" t="str">
        <f>IF(DATI!C84=0,"",IF(G52=0,0,1/((DATI!$C$4^3)/(Foglio1!$O$15*DATI!$C$10*G52)+DATI!$C$4/(DATI!$C$11*$F52))))</f>
        <v/>
      </c>
      <c r="K52" s="80" t="str">
        <f>IF(DATI!C84=0,"",DATI!E84)</f>
        <v/>
      </c>
      <c r="L52" s="80" t="str">
        <f>IF(DATI!C84=0,"",DATI!F84)</f>
        <v/>
      </c>
      <c r="M52" s="146" t="str">
        <f>IF(DATI!C84=0,"",J52*K52)</f>
        <v/>
      </c>
      <c r="N52" s="146" t="str">
        <f>IF(DATI!C84=0,"",I52*L52)</f>
        <v/>
      </c>
      <c r="O52" s="80" t="str">
        <f>IF(DATI!C84=0,"",IF(K52-OUTPUT!$F$7=0,0.000001,K52-OUTPUT!$F$7))</f>
        <v/>
      </c>
      <c r="P52" s="80" t="str">
        <f>IF(DATI!C84=0,"",IF(L52-OUTPUT!$F$8=0,0.00001,L52-OUTPUT!$F$8))</f>
        <v/>
      </c>
      <c r="Q52" s="80" t="str">
        <f>IF(DATI!C84=0,"",O52^2)</f>
        <v/>
      </c>
      <c r="R52" s="80" t="str">
        <f>IF(DATI!C84=0,"",P52^2)</f>
        <v/>
      </c>
      <c r="S52" s="146" t="str">
        <f>IF(DATI!C84=0,"",J52*Q52)</f>
        <v/>
      </c>
      <c r="T52" s="146" t="str">
        <f>IF(DATI!C84=0,"",I52*R52)</f>
        <v/>
      </c>
      <c r="U52" s="80" t="str">
        <f>IF(DATI!C84=0,"",I52/I$4)</f>
        <v/>
      </c>
      <c r="V52" s="80" t="str">
        <f>IF(DATI!C84=0,"",I52*Foglio1!$W$64*P52/OUTPUT!$F$16)</f>
        <v/>
      </c>
      <c r="W52" s="80" t="str">
        <f>IF(DATI!C84=0,"",I52*Foglio1!$W$63*P52/OUTPUT!$F$16)</f>
        <v/>
      </c>
      <c r="X52" s="80" t="str">
        <f>IF(DATI!C84=0,"",J52/J$4)</f>
        <v/>
      </c>
      <c r="Y52" s="80" t="str">
        <f>IF(DATI!C84=0,"",J52*Foglio1!$W$63*O52/OUTPUT!$F$16)</f>
        <v/>
      </c>
      <c r="Z52" s="80" t="str">
        <f>IF(DATI!C84=0,"",J52*Foglio1!$W$64*O52/OUTPUT!$F$16)</f>
        <v/>
      </c>
      <c r="AA52" s="155" t="str">
        <f>IF(DATI!C84=0,"",(S52)/$S$4)</f>
        <v/>
      </c>
      <c r="AB52" s="155" t="str">
        <f>IF(DATI!C84=0,"",(T52)/$S$4)</f>
        <v/>
      </c>
      <c r="AC52" s="155" t="str">
        <f>IF(DATI!C84=0,"",Foglio1!$Q$67*TABULATI!AA52)</f>
        <v/>
      </c>
      <c r="AD52" s="155" t="str">
        <f>IF(DATI!C84=0,"",Foglio1!$Q$67*TABULATI!AB52)</f>
        <v/>
      </c>
      <c r="AE52" s="80" t="str">
        <f>IF(DATI!C84=0,"",AC52/O52)</f>
        <v/>
      </c>
      <c r="AF52" s="80" t="str">
        <f>IF(DATI!C84=0,"",AD52/P52)</f>
        <v/>
      </c>
      <c r="AG52" s="156" t="str">
        <f>IF(DATI!C84=0,"",(U52+V52)*Foglio1!$Q$61-W52*Foglio1!$Q$62)</f>
        <v/>
      </c>
      <c r="AH52" s="156" t="str">
        <f>IF(DATI!C84=0,"",(X52+Y52)*Foglio1!$Q$62-Z52*Foglio1!$Q$61)</f>
        <v/>
      </c>
      <c r="AI52" s="156" t="str">
        <f>IF(DATI!C84=0,"",(U52+V52)*Foglio1!$Q$61-W52*Foglio1!$Q$62+AE52)</f>
        <v/>
      </c>
      <c r="AJ52" s="156" t="str">
        <f>IF(DATI!C84=0,"",(X52+Y52)*Foglio1!$Q$62-Z52*Foglio1!$Q$61+AF52)</f>
        <v/>
      </c>
      <c r="AK52" s="156" t="str">
        <f>IF(DATI!C84=0,"",IF(Foglio1!$Q$61=0,0,AI52*100/Foglio1!$Q$61))</f>
        <v/>
      </c>
      <c r="AL52" s="156" t="str">
        <f>IF(DATI!C84=0,"",IF(Foglio1!$Q$62=0,0,AJ52*100/Foglio1!$Q$62))</f>
        <v/>
      </c>
      <c r="AM52" s="156" t="str">
        <f>IF(DATI!C84=0,"",AG52*P52)</f>
        <v/>
      </c>
      <c r="AN52" s="155" t="str">
        <f>IF(DATI!C84=0,"",AH52*O52)</f>
        <v/>
      </c>
      <c r="AW52" s="79"/>
    </row>
    <row r="53" spans="2:49" ht="18" customHeight="1" x14ac:dyDescent="0.25">
      <c r="B53" s="19" t="str">
        <f>IF(DATI!C85=0,"",DATI!B85)</f>
        <v/>
      </c>
      <c r="C53" s="80" t="str">
        <f>IF(DATI!C85=0,"",DATI!C85)</f>
        <v/>
      </c>
      <c r="D53" s="80" t="str">
        <f>IF(DATI!C85=0,"",DATI!D85)</f>
        <v/>
      </c>
      <c r="E53" s="83" t="str">
        <f>IF(DATI!C85=0,"",C53*D53)</f>
        <v/>
      </c>
      <c r="F53" s="80" t="str">
        <f>IF(DATI!C85=0,"",E53/1.2)</f>
        <v/>
      </c>
      <c r="G53" s="80" t="str">
        <f>IF(DATI!C85=0,"",(C53*D53^3)/12)</f>
        <v/>
      </c>
      <c r="H53" s="80" t="str">
        <f>IF(DATI!C85=0,"",(D53*C53^3)/12)</f>
        <v/>
      </c>
      <c r="I53" s="146" t="str">
        <f>IF(DATI!C85=0,"",IF(H53=0,0,1/((DATI!$C$4^3)/(Foglio1!$O$15*DATI!$C$10*H53)+DATI!$C$4/(DATI!$C$11*$F53))))</f>
        <v/>
      </c>
      <c r="J53" s="146" t="str">
        <f>IF(DATI!C85=0,"",IF(G53=0,0,1/((DATI!$C$4^3)/(Foglio1!$O$15*DATI!$C$10*G53)+DATI!$C$4/(DATI!$C$11*$F53))))</f>
        <v/>
      </c>
      <c r="K53" s="80" t="str">
        <f>IF(DATI!C85=0,"",DATI!E85)</f>
        <v/>
      </c>
      <c r="L53" s="80" t="str">
        <f>IF(DATI!C85=0,"",DATI!F85)</f>
        <v/>
      </c>
      <c r="M53" s="146" t="str">
        <f>IF(DATI!C85=0,"",J53*K53)</f>
        <v/>
      </c>
      <c r="N53" s="146" t="str">
        <f>IF(DATI!C85=0,"",I53*L53)</f>
        <v/>
      </c>
      <c r="O53" s="80" t="str">
        <f>IF(DATI!C85=0,"",IF(K53-OUTPUT!$F$7=0,0.000001,K53-OUTPUT!$F$7))</f>
        <v/>
      </c>
      <c r="P53" s="80" t="str">
        <f>IF(DATI!C85=0,"",IF(L53-OUTPUT!$F$8=0,0.00001,L53-OUTPUT!$F$8))</f>
        <v/>
      </c>
      <c r="Q53" s="80" t="str">
        <f>IF(DATI!C85=0,"",O53^2)</f>
        <v/>
      </c>
      <c r="R53" s="80" t="str">
        <f>IF(DATI!C85=0,"",P53^2)</f>
        <v/>
      </c>
      <c r="S53" s="146" t="str">
        <f>IF(DATI!C85=0,"",J53*Q53)</f>
        <v/>
      </c>
      <c r="T53" s="146" t="str">
        <f>IF(DATI!C85=0,"",I53*R53)</f>
        <v/>
      </c>
      <c r="U53" s="80" t="str">
        <f>IF(DATI!C85=0,"",I53/I$4)</f>
        <v/>
      </c>
      <c r="V53" s="80" t="str">
        <f>IF(DATI!C85=0,"",I53*Foglio1!$W$64*P53/OUTPUT!$F$16)</f>
        <v/>
      </c>
      <c r="W53" s="80" t="str">
        <f>IF(DATI!C85=0,"",I53*Foglio1!$W$63*P53/OUTPUT!$F$16)</f>
        <v/>
      </c>
      <c r="X53" s="80" t="str">
        <f>IF(DATI!C85=0,"",J53/J$4)</f>
        <v/>
      </c>
      <c r="Y53" s="80" t="str">
        <f>IF(DATI!C85=0,"",J53*Foglio1!$W$63*O53/OUTPUT!$F$16)</f>
        <v/>
      </c>
      <c r="Z53" s="80" t="str">
        <f>IF(DATI!C85=0,"",J53*Foglio1!$W$64*O53/OUTPUT!$F$16)</f>
        <v/>
      </c>
      <c r="AA53" s="155" t="str">
        <f>IF(DATI!C85=0,"",(S53)/$S$4)</f>
        <v/>
      </c>
      <c r="AB53" s="155" t="str">
        <f>IF(DATI!C85=0,"",(T53)/$S$4)</f>
        <v/>
      </c>
      <c r="AC53" s="155" t="str">
        <f>IF(DATI!C85=0,"",Foglio1!$Q$67*TABULATI!AA53)</f>
        <v/>
      </c>
      <c r="AD53" s="155" t="str">
        <f>IF(DATI!C85=0,"",Foglio1!$Q$67*TABULATI!AB53)</f>
        <v/>
      </c>
      <c r="AE53" s="80" t="str">
        <f>IF(DATI!C85=0,"",AC53/O53)</f>
        <v/>
      </c>
      <c r="AF53" s="80" t="str">
        <f>IF(DATI!C85=0,"",AD53/P53)</f>
        <v/>
      </c>
      <c r="AG53" s="156" t="str">
        <f>IF(DATI!C85=0,"",(U53+V53)*Foglio1!$Q$61-W53*Foglio1!$Q$62)</f>
        <v/>
      </c>
      <c r="AH53" s="156" t="str">
        <f>IF(DATI!C85=0,"",(X53+Y53)*Foglio1!$Q$62-Z53*Foglio1!$Q$61)</f>
        <v/>
      </c>
      <c r="AI53" s="156" t="str">
        <f>IF(DATI!C85=0,"",(U53+V53)*Foglio1!$Q$61-W53*Foglio1!$Q$62+AE53)</f>
        <v/>
      </c>
      <c r="AJ53" s="156" t="str">
        <f>IF(DATI!C85=0,"",(X53+Y53)*Foglio1!$Q$62-Z53*Foglio1!$Q$61+AF53)</f>
        <v/>
      </c>
      <c r="AK53" s="156" t="str">
        <f>IF(DATI!C85=0,"",IF(Foglio1!$Q$61=0,0,AI53*100/Foglio1!$Q$61))</f>
        <v/>
      </c>
      <c r="AL53" s="156" t="str">
        <f>IF(DATI!C85=0,"",IF(Foglio1!$Q$62=0,0,AJ53*100/Foglio1!$Q$62))</f>
        <v/>
      </c>
      <c r="AM53" s="156" t="str">
        <f>IF(DATI!C85=0,"",AG53*P53)</f>
        <v/>
      </c>
      <c r="AN53" s="155" t="str">
        <f>IF(DATI!C85=0,"",AH53*O53)</f>
        <v/>
      </c>
      <c r="AW53" s="79"/>
    </row>
    <row r="54" spans="2:49" ht="18" customHeight="1" x14ac:dyDescent="0.25">
      <c r="B54" s="19" t="str">
        <f>IF(DATI!C86=0,"",DATI!B86)</f>
        <v/>
      </c>
      <c r="C54" s="80" t="str">
        <f>IF(DATI!C86=0,"",DATI!C86)</f>
        <v/>
      </c>
      <c r="D54" s="80" t="str">
        <f>IF(DATI!C86=0,"",DATI!D86)</f>
        <v/>
      </c>
      <c r="E54" s="83" t="str">
        <f>IF(DATI!C86=0,"",C54*D54)</f>
        <v/>
      </c>
      <c r="F54" s="80" t="str">
        <f>IF(DATI!C86=0,"",E54/1.2)</f>
        <v/>
      </c>
      <c r="G54" s="80" t="str">
        <f>IF(DATI!C86=0,"",(C54*D54^3)/12)</f>
        <v/>
      </c>
      <c r="H54" s="80" t="str">
        <f>IF(DATI!C86=0,"",(D54*C54^3)/12)</f>
        <v/>
      </c>
      <c r="I54" s="146" t="str">
        <f>IF(DATI!C86=0,"",IF(H54=0,0,1/((DATI!$C$4^3)/(Foglio1!$O$15*DATI!$C$10*H54)+DATI!$C$4/(DATI!$C$11*$F54))))</f>
        <v/>
      </c>
      <c r="J54" s="146" t="str">
        <f>IF(DATI!C86=0,"",IF(G54=0,0,1/((DATI!$C$4^3)/(Foglio1!$O$15*DATI!$C$10*G54)+DATI!$C$4/(DATI!$C$11*$F54))))</f>
        <v/>
      </c>
      <c r="K54" s="80" t="str">
        <f>IF(DATI!C86=0,"",DATI!E86)</f>
        <v/>
      </c>
      <c r="L54" s="80" t="str">
        <f>IF(DATI!C86=0,"",DATI!F86)</f>
        <v/>
      </c>
      <c r="M54" s="146" t="str">
        <f>IF(DATI!C86=0,"",J54*K54)</f>
        <v/>
      </c>
      <c r="N54" s="146" t="str">
        <f>IF(DATI!C86=0,"",I54*L54)</f>
        <v/>
      </c>
      <c r="O54" s="80" t="str">
        <f>IF(DATI!C86=0,"",IF(K54-OUTPUT!$F$7=0,0.000001,K54-OUTPUT!$F$7))</f>
        <v/>
      </c>
      <c r="P54" s="80" t="str">
        <f>IF(DATI!C86=0,"",IF(L54-OUTPUT!$F$8=0,0.00001,L54-OUTPUT!$F$8))</f>
        <v/>
      </c>
      <c r="Q54" s="80" t="str">
        <f>IF(DATI!C86=0,"",O54^2)</f>
        <v/>
      </c>
      <c r="R54" s="80" t="str">
        <f>IF(DATI!C86=0,"",P54^2)</f>
        <v/>
      </c>
      <c r="S54" s="146" t="str">
        <f>IF(DATI!C86=0,"",J54*Q54)</f>
        <v/>
      </c>
      <c r="T54" s="146" t="str">
        <f>IF(DATI!C86=0,"",I54*R54)</f>
        <v/>
      </c>
      <c r="U54" s="80" t="str">
        <f>IF(DATI!C86=0,"",I54/I$4)</f>
        <v/>
      </c>
      <c r="V54" s="80" t="str">
        <f>IF(DATI!C86=0,"",I54*Foglio1!$W$64*P54/OUTPUT!$F$16)</f>
        <v/>
      </c>
      <c r="W54" s="80" t="str">
        <f>IF(DATI!C86=0,"",I54*Foglio1!$W$63*P54/OUTPUT!$F$16)</f>
        <v/>
      </c>
      <c r="X54" s="80" t="str">
        <f>IF(DATI!C86=0,"",J54/J$4)</f>
        <v/>
      </c>
      <c r="Y54" s="80" t="str">
        <f>IF(DATI!C86=0,"",J54*Foglio1!$W$63*O54/OUTPUT!$F$16)</f>
        <v/>
      </c>
      <c r="Z54" s="80" t="str">
        <f>IF(DATI!C86=0,"",J54*Foglio1!$W$64*O54/OUTPUT!$F$16)</f>
        <v/>
      </c>
      <c r="AA54" s="155" t="str">
        <f>IF(DATI!C86=0,"",(S54)/$S$4)</f>
        <v/>
      </c>
      <c r="AB54" s="155" t="str">
        <f>IF(DATI!C86=0,"",(T54)/$S$4)</f>
        <v/>
      </c>
      <c r="AC54" s="155" t="str">
        <f>IF(DATI!C86=0,"",Foglio1!$Q$67*TABULATI!AA54)</f>
        <v/>
      </c>
      <c r="AD54" s="155" t="str">
        <f>IF(DATI!C86=0,"",Foglio1!$Q$67*TABULATI!AB54)</f>
        <v/>
      </c>
      <c r="AE54" s="80" t="str">
        <f>IF(DATI!C86=0,"",AC54/O54)</f>
        <v/>
      </c>
      <c r="AF54" s="80" t="str">
        <f>IF(DATI!C86=0,"",AD54/P54)</f>
        <v/>
      </c>
      <c r="AG54" s="156" t="str">
        <f>IF(DATI!C86=0,"",(U54+V54)*Foglio1!$Q$61-W54*Foglio1!$Q$62)</f>
        <v/>
      </c>
      <c r="AH54" s="156" t="str">
        <f>IF(DATI!C86=0,"",(X54+Y54)*Foglio1!$Q$62-Z54*Foglio1!$Q$61)</f>
        <v/>
      </c>
      <c r="AI54" s="156" t="str">
        <f>IF(DATI!C86=0,"",(U54+V54)*Foglio1!$Q$61-W54*Foglio1!$Q$62+AE54)</f>
        <v/>
      </c>
      <c r="AJ54" s="156" t="str">
        <f>IF(DATI!C86=0,"",(X54+Y54)*Foglio1!$Q$62-Z54*Foglio1!$Q$61+AF54)</f>
        <v/>
      </c>
      <c r="AK54" s="156" t="str">
        <f>IF(DATI!C86=0,"",IF(Foglio1!$Q$61=0,0,AI54*100/Foglio1!$Q$61))</f>
        <v/>
      </c>
      <c r="AL54" s="156" t="str">
        <f>IF(DATI!C86=0,"",IF(Foglio1!$Q$62=0,0,AJ54*100/Foglio1!$Q$62))</f>
        <v/>
      </c>
      <c r="AM54" s="156" t="str">
        <f>IF(DATI!C86=0,"",AG54*P54)</f>
        <v/>
      </c>
      <c r="AN54" s="155" t="str">
        <f>IF(DATI!C86=0,"",AH54*O54)</f>
        <v/>
      </c>
      <c r="AW54" s="79"/>
    </row>
    <row r="55" spans="2:49" ht="18" customHeight="1" x14ac:dyDescent="0.25">
      <c r="B55" s="19" t="str">
        <f>IF(DATI!C87=0,"",DATI!B87)</f>
        <v/>
      </c>
      <c r="C55" s="80" t="str">
        <f>IF(DATI!C87=0,"",DATI!C87)</f>
        <v/>
      </c>
      <c r="D55" s="80" t="str">
        <f>IF(DATI!C87=0,"",DATI!D87)</f>
        <v/>
      </c>
      <c r="E55" s="83" t="str">
        <f>IF(DATI!C87=0,"",C55*D55)</f>
        <v/>
      </c>
      <c r="F55" s="80" t="str">
        <f>IF(DATI!C87=0,"",E55/1.2)</f>
        <v/>
      </c>
      <c r="G55" s="80" t="str">
        <f>IF(DATI!C87=0,"",(C55*D55^3)/12)</f>
        <v/>
      </c>
      <c r="H55" s="80" t="str">
        <f>IF(DATI!C87=0,"",(D55*C55^3)/12)</f>
        <v/>
      </c>
      <c r="I55" s="146" t="str">
        <f>IF(DATI!C87=0,"",IF(H55=0,0,1/((DATI!$C$4^3)/(Foglio1!$O$15*DATI!$C$10*H55)+DATI!$C$4/(DATI!$C$11*$F55))))</f>
        <v/>
      </c>
      <c r="J55" s="146" t="str">
        <f>IF(DATI!C87=0,"",IF(G55=0,0,1/((DATI!$C$4^3)/(Foglio1!$O$15*DATI!$C$10*G55)+DATI!$C$4/(DATI!$C$11*$F55))))</f>
        <v/>
      </c>
      <c r="K55" s="80" t="str">
        <f>IF(DATI!C87=0,"",DATI!E87)</f>
        <v/>
      </c>
      <c r="L55" s="80" t="str">
        <f>IF(DATI!C87=0,"",DATI!F87)</f>
        <v/>
      </c>
      <c r="M55" s="146" t="str">
        <f>IF(DATI!C87=0,"",J55*K55)</f>
        <v/>
      </c>
      <c r="N55" s="146" t="str">
        <f>IF(DATI!C87=0,"",I55*L55)</f>
        <v/>
      </c>
      <c r="O55" s="80" t="str">
        <f>IF(DATI!C87=0,"",IF(K55-OUTPUT!$F$7=0,0.000001,K55-OUTPUT!$F$7))</f>
        <v/>
      </c>
      <c r="P55" s="80" t="str">
        <f>IF(DATI!C87=0,"",IF(L55-OUTPUT!$F$8=0,0.00001,L55-OUTPUT!$F$8))</f>
        <v/>
      </c>
      <c r="Q55" s="80" t="str">
        <f>IF(DATI!C87=0,"",O55^2)</f>
        <v/>
      </c>
      <c r="R55" s="80" t="str">
        <f>IF(DATI!C87=0,"",P55^2)</f>
        <v/>
      </c>
      <c r="S55" s="146" t="str">
        <f>IF(DATI!C87=0,"",J55*Q55)</f>
        <v/>
      </c>
      <c r="T55" s="146" t="str">
        <f>IF(DATI!C87=0,"",I55*R55)</f>
        <v/>
      </c>
      <c r="U55" s="80" t="str">
        <f>IF(DATI!C87=0,"",I55/I$4)</f>
        <v/>
      </c>
      <c r="V55" s="80" t="str">
        <f>IF(DATI!C87=0,"",I55*Foglio1!$W$64*P55/OUTPUT!$F$16)</f>
        <v/>
      </c>
      <c r="W55" s="80" t="str">
        <f>IF(DATI!C87=0,"",I55*Foglio1!$W$63*P55/OUTPUT!$F$16)</f>
        <v/>
      </c>
      <c r="X55" s="80" t="str">
        <f>IF(DATI!C87=0,"",J55/J$4)</f>
        <v/>
      </c>
      <c r="Y55" s="80" t="str">
        <f>IF(DATI!C87=0,"",J55*Foglio1!$W$63*O55/OUTPUT!$F$16)</f>
        <v/>
      </c>
      <c r="Z55" s="80" t="str">
        <f>IF(DATI!C87=0,"",J55*Foglio1!$W$64*O55/OUTPUT!$F$16)</f>
        <v/>
      </c>
      <c r="AA55" s="155" t="str">
        <f>IF(DATI!C87=0,"",(S55)/$S$4)</f>
        <v/>
      </c>
      <c r="AB55" s="155" t="str">
        <f>IF(DATI!C87=0,"",(T55)/$S$4)</f>
        <v/>
      </c>
      <c r="AC55" s="155" t="str">
        <f>IF(DATI!C87=0,"",Foglio1!$Q$67*TABULATI!AA55)</f>
        <v/>
      </c>
      <c r="AD55" s="155" t="str">
        <f>IF(DATI!C87=0,"",Foglio1!$Q$67*TABULATI!AB55)</f>
        <v/>
      </c>
      <c r="AE55" s="80" t="str">
        <f>IF(DATI!C87=0,"",AC55/O55)</f>
        <v/>
      </c>
      <c r="AF55" s="80" t="str">
        <f>IF(DATI!C87=0,"",AD55/P55)</f>
        <v/>
      </c>
      <c r="AG55" s="156" t="str">
        <f>IF(DATI!C87=0,"",(U55+V55)*Foglio1!$Q$61-W55*Foglio1!$Q$62)</f>
        <v/>
      </c>
      <c r="AH55" s="156" t="str">
        <f>IF(DATI!C87=0,"",(X55+Y55)*Foglio1!$Q$62-Z55*Foglio1!$Q$61)</f>
        <v/>
      </c>
      <c r="AI55" s="156" t="str">
        <f>IF(DATI!C87=0,"",(U55+V55)*Foglio1!$Q$61-W55*Foglio1!$Q$62+AE55)</f>
        <v/>
      </c>
      <c r="AJ55" s="156" t="str">
        <f>IF(DATI!C87=0,"",(X55+Y55)*Foglio1!$Q$62-Z55*Foglio1!$Q$61+AF55)</f>
        <v/>
      </c>
      <c r="AK55" s="156" t="str">
        <f>IF(DATI!C87=0,"",IF(Foglio1!$Q$61=0,0,AI55*100/Foglio1!$Q$61))</f>
        <v/>
      </c>
      <c r="AL55" s="156" t="str">
        <f>IF(DATI!C87=0,"",IF(Foglio1!$Q$62=0,0,AJ55*100/Foglio1!$Q$62))</f>
        <v/>
      </c>
      <c r="AM55" s="156" t="str">
        <f>IF(DATI!C87=0,"",AG55*P55)</f>
        <v/>
      </c>
      <c r="AN55" s="155" t="str">
        <f>IF(DATI!C87=0,"",AH55*O55)</f>
        <v/>
      </c>
      <c r="AW55" s="79"/>
    </row>
    <row r="56" spans="2:49" ht="18" customHeight="1" x14ac:dyDescent="0.25">
      <c r="B56" s="19" t="str">
        <f>IF(DATI!C88=0,"",DATI!B88)</f>
        <v/>
      </c>
      <c r="C56" s="80" t="str">
        <f>IF(DATI!C88=0,"",DATI!C88)</f>
        <v/>
      </c>
      <c r="D56" s="80" t="str">
        <f>IF(DATI!C88=0,"",DATI!D88)</f>
        <v/>
      </c>
      <c r="E56" s="83" t="str">
        <f>IF(DATI!C88=0,"",C56*D56)</f>
        <v/>
      </c>
      <c r="F56" s="80" t="str">
        <f>IF(DATI!C88=0,"",E56/1.2)</f>
        <v/>
      </c>
      <c r="G56" s="80" t="str">
        <f>IF(DATI!C88=0,"",(C56*D56^3)/12)</f>
        <v/>
      </c>
      <c r="H56" s="80" t="str">
        <f>IF(DATI!C88=0,"",(D56*C56^3)/12)</f>
        <v/>
      </c>
      <c r="I56" s="146" t="str">
        <f>IF(DATI!C88=0,"",IF(H56=0,0,1/((DATI!$C$4^3)/(Foglio1!$O$15*DATI!$C$10*H56)+DATI!$C$4/(DATI!$C$11*$F56))))</f>
        <v/>
      </c>
      <c r="J56" s="146" t="str">
        <f>IF(DATI!C88=0,"",IF(G56=0,0,1/((DATI!$C$4^3)/(Foglio1!$O$15*DATI!$C$10*G56)+DATI!$C$4/(DATI!$C$11*$F56))))</f>
        <v/>
      </c>
      <c r="K56" s="80" t="str">
        <f>IF(DATI!C88=0,"",DATI!E88)</f>
        <v/>
      </c>
      <c r="L56" s="80" t="str">
        <f>IF(DATI!C88=0,"",DATI!F88)</f>
        <v/>
      </c>
      <c r="M56" s="146" t="str">
        <f>IF(DATI!C88=0,"",J56*K56)</f>
        <v/>
      </c>
      <c r="N56" s="146" t="str">
        <f>IF(DATI!C88=0,"",I56*L56)</f>
        <v/>
      </c>
      <c r="O56" s="80" t="str">
        <f>IF(DATI!C88=0,"",IF(K56-OUTPUT!$F$7=0,0.000001,K56-OUTPUT!$F$7))</f>
        <v/>
      </c>
      <c r="P56" s="80" t="str">
        <f>IF(DATI!C88=0,"",IF(L56-OUTPUT!$F$8=0,0.00001,L56-OUTPUT!$F$8))</f>
        <v/>
      </c>
      <c r="Q56" s="80" t="str">
        <f>IF(DATI!C88=0,"",O56^2)</f>
        <v/>
      </c>
      <c r="R56" s="80" t="str">
        <f>IF(DATI!C88=0,"",P56^2)</f>
        <v/>
      </c>
      <c r="S56" s="146" t="str">
        <f>IF(DATI!C88=0,"",J56*Q56)</f>
        <v/>
      </c>
      <c r="T56" s="146" t="str">
        <f>IF(DATI!C88=0,"",I56*R56)</f>
        <v/>
      </c>
      <c r="U56" s="80" t="str">
        <f>IF(DATI!C88=0,"",I56/I$4)</f>
        <v/>
      </c>
      <c r="V56" s="80" t="str">
        <f>IF(DATI!C88=0,"",I56*Foglio1!$W$64*P56/OUTPUT!$F$16)</f>
        <v/>
      </c>
      <c r="W56" s="80" t="str">
        <f>IF(DATI!C88=0,"",I56*Foglio1!$W$63*P56/OUTPUT!$F$16)</f>
        <v/>
      </c>
      <c r="X56" s="80" t="str">
        <f>IF(DATI!C88=0,"",J56/J$4)</f>
        <v/>
      </c>
      <c r="Y56" s="80" t="str">
        <f>IF(DATI!C88=0,"",J56*Foglio1!$W$63*O56/OUTPUT!$F$16)</f>
        <v/>
      </c>
      <c r="Z56" s="80" t="str">
        <f>IF(DATI!C88=0,"",J56*Foglio1!$W$64*O56/OUTPUT!$F$16)</f>
        <v/>
      </c>
      <c r="AA56" s="155" t="str">
        <f>IF(DATI!C88=0,"",(S56)/$S$4)</f>
        <v/>
      </c>
      <c r="AB56" s="155" t="str">
        <f>IF(DATI!C88=0,"",(T56)/$S$4)</f>
        <v/>
      </c>
      <c r="AC56" s="155" t="str">
        <f>IF(DATI!C88=0,"",Foglio1!$Q$67*TABULATI!AA56)</f>
        <v/>
      </c>
      <c r="AD56" s="155" t="str">
        <f>IF(DATI!C88=0,"",Foglio1!$Q$67*TABULATI!AB56)</f>
        <v/>
      </c>
      <c r="AE56" s="80" t="str">
        <f>IF(DATI!C88=0,"",AC56/O56)</f>
        <v/>
      </c>
      <c r="AF56" s="80" t="str">
        <f>IF(DATI!C88=0,"",AD56/P56)</f>
        <v/>
      </c>
      <c r="AG56" s="156" t="str">
        <f>IF(DATI!C88=0,"",(U56+V56)*Foglio1!$Q$61-W56*Foglio1!$Q$62)</f>
        <v/>
      </c>
      <c r="AH56" s="156" t="str">
        <f>IF(DATI!C88=0,"",(X56+Y56)*Foglio1!$Q$62-Z56*Foglio1!$Q$61)</f>
        <v/>
      </c>
      <c r="AI56" s="156" t="str">
        <f>IF(DATI!C88=0,"",(U56+V56)*Foglio1!$Q$61-W56*Foglio1!$Q$62+AE56)</f>
        <v/>
      </c>
      <c r="AJ56" s="156" t="str">
        <f>IF(DATI!C88=0,"",(X56+Y56)*Foglio1!$Q$62-Z56*Foglio1!$Q$61+AF56)</f>
        <v/>
      </c>
      <c r="AK56" s="156" t="str">
        <f>IF(DATI!C88=0,"",IF(Foglio1!$Q$61=0,0,AI56*100/Foglio1!$Q$61))</f>
        <v/>
      </c>
      <c r="AL56" s="156" t="str">
        <f>IF(DATI!C88=0,"",IF(Foglio1!$Q$62=0,0,AJ56*100/Foglio1!$Q$62))</f>
        <v/>
      </c>
      <c r="AM56" s="156" t="str">
        <f>IF(DATI!C88=0,"",AG56*P56)</f>
        <v/>
      </c>
      <c r="AN56" s="155" t="str">
        <f>IF(DATI!C88=0,"",AH56*O56)</f>
        <v/>
      </c>
      <c r="AW56" s="79"/>
    </row>
    <row r="57" spans="2:49" ht="18" customHeight="1" x14ac:dyDescent="0.25">
      <c r="B57" s="19" t="str">
        <f>IF(DATI!C89=0,"",DATI!B89)</f>
        <v/>
      </c>
      <c r="C57" s="80" t="str">
        <f>IF(DATI!C89=0,"",DATI!C89)</f>
        <v/>
      </c>
      <c r="D57" s="80" t="str">
        <f>IF(DATI!C89=0,"",DATI!D89)</f>
        <v/>
      </c>
      <c r="E57" s="83" t="str">
        <f>IF(DATI!C89=0,"",C57*D57)</f>
        <v/>
      </c>
      <c r="F57" s="80" t="str">
        <f>IF(DATI!C89=0,"",E57/1.2)</f>
        <v/>
      </c>
      <c r="G57" s="80" t="str">
        <f>IF(DATI!C89=0,"",(C57*D57^3)/12)</f>
        <v/>
      </c>
      <c r="H57" s="80" t="str">
        <f>IF(DATI!C89=0,"",(D57*C57^3)/12)</f>
        <v/>
      </c>
      <c r="I57" s="146" t="str">
        <f>IF(DATI!C89=0,"",IF(H57=0,0,1/((DATI!$C$4^3)/(Foglio1!$O$15*DATI!$C$10*H57)+DATI!$C$4/(DATI!$C$11*$F57))))</f>
        <v/>
      </c>
      <c r="J57" s="146" t="str">
        <f>IF(DATI!C89=0,"",IF(G57=0,0,1/((DATI!$C$4^3)/(Foglio1!$O$15*DATI!$C$10*G57)+DATI!$C$4/(DATI!$C$11*$F57))))</f>
        <v/>
      </c>
      <c r="K57" s="80" t="str">
        <f>IF(DATI!C89=0,"",DATI!E89)</f>
        <v/>
      </c>
      <c r="L57" s="80" t="str">
        <f>IF(DATI!C89=0,"",DATI!F89)</f>
        <v/>
      </c>
      <c r="M57" s="146" t="str">
        <f>IF(DATI!C89=0,"",J57*K57)</f>
        <v/>
      </c>
      <c r="N57" s="146" t="str">
        <f>IF(DATI!C89=0,"",I57*L57)</f>
        <v/>
      </c>
      <c r="O57" s="80" t="str">
        <f>IF(DATI!C89=0,"",IF(K57-OUTPUT!$F$7=0,0.000001,K57-OUTPUT!$F$7))</f>
        <v/>
      </c>
      <c r="P57" s="80" t="str">
        <f>IF(DATI!C89=0,"",IF(L57-OUTPUT!$F$8=0,0.00001,L57-OUTPUT!$F$8))</f>
        <v/>
      </c>
      <c r="Q57" s="80" t="str">
        <f>IF(DATI!C89=0,"",O57^2)</f>
        <v/>
      </c>
      <c r="R57" s="80" t="str">
        <f>IF(DATI!C89=0,"",P57^2)</f>
        <v/>
      </c>
      <c r="S57" s="146" t="str">
        <f>IF(DATI!C89=0,"",J57*Q57)</f>
        <v/>
      </c>
      <c r="T57" s="146" t="str">
        <f>IF(DATI!C89=0,"",I57*R57)</f>
        <v/>
      </c>
      <c r="U57" s="80" t="str">
        <f>IF(DATI!C89=0,"",I57/I$4)</f>
        <v/>
      </c>
      <c r="V57" s="80" t="str">
        <f>IF(DATI!C89=0,"",I57*Foglio1!$W$64*P57/OUTPUT!$F$16)</f>
        <v/>
      </c>
      <c r="W57" s="80" t="str">
        <f>IF(DATI!C89=0,"",I57*Foglio1!$W$63*P57/OUTPUT!$F$16)</f>
        <v/>
      </c>
      <c r="X57" s="80" t="str">
        <f>IF(DATI!C89=0,"",J57/J$4)</f>
        <v/>
      </c>
      <c r="Y57" s="80" t="str">
        <f>IF(DATI!C89=0,"",J57*Foglio1!$W$63*O57/OUTPUT!$F$16)</f>
        <v/>
      </c>
      <c r="Z57" s="80" t="str">
        <f>IF(DATI!C89=0,"",J57*Foglio1!$W$64*O57/OUTPUT!$F$16)</f>
        <v/>
      </c>
      <c r="AA57" s="155" t="str">
        <f>IF(DATI!C89=0,"",(S57)/$S$4)</f>
        <v/>
      </c>
      <c r="AB57" s="155" t="str">
        <f>IF(DATI!C89=0,"",(T57)/$S$4)</f>
        <v/>
      </c>
      <c r="AC57" s="155" t="str">
        <f>IF(DATI!C89=0,"",Foglio1!$Q$67*TABULATI!AA57)</f>
        <v/>
      </c>
      <c r="AD57" s="155" t="str">
        <f>IF(DATI!C89=0,"",Foglio1!$Q$67*TABULATI!AB57)</f>
        <v/>
      </c>
      <c r="AE57" s="80" t="str">
        <f>IF(DATI!C89=0,"",AC57/O57)</f>
        <v/>
      </c>
      <c r="AF57" s="80" t="str">
        <f>IF(DATI!C89=0,"",AD57/P57)</f>
        <v/>
      </c>
      <c r="AG57" s="156" t="str">
        <f>IF(DATI!C89=0,"",(U57+V57)*Foglio1!$Q$61-W57*Foglio1!$Q$62)</f>
        <v/>
      </c>
      <c r="AH57" s="156" t="str">
        <f>IF(DATI!C89=0,"",(X57+Y57)*Foglio1!$Q$62-Z57*Foglio1!$Q$61)</f>
        <v/>
      </c>
      <c r="AI57" s="156" t="str">
        <f>IF(DATI!C89=0,"",(U57+V57)*Foglio1!$Q$61-W57*Foglio1!$Q$62+AE57)</f>
        <v/>
      </c>
      <c r="AJ57" s="156" t="str">
        <f>IF(DATI!C89=0,"",(X57+Y57)*Foglio1!$Q$62-Z57*Foglio1!$Q$61+AF57)</f>
        <v/>
      </c>
      <c r="AK57" s="156" t="str">
        <f>IF(DATI!C89=0,"",IF(Foglio1!$Q$61=0,0,AI57*100/Foglio1!$Q$61))</f>
        <v/>
      </c>
      <c r="AL57" s="156" t="str">
        <f>IF(DATI!C89=0,"",IF(Foglio1!$Q$62=0,0,AJ57*100/Foglio1!$Q$62))</f>
        <v/>
      </c>
      <c r="AM57" s="156" t="str">
        <f>IF(DATI!C89=0,"",AG57*P57)</f>
        <v/>
      </c>
      <c r="AN57" s="155" t="str">
        <f>IF(DATI!C89=0,"",AH57*O57)</f>
        <v/>
      </c>
      <c r="AW57" s="79"/>
    </row>
    <row r="58" spans="2:49" ht="18" customHeight="1" x14ac:dyDescent="0.25">
      <c r="B58" s="19" t="str">
        <f>IF(DATI!C90=0,"",DATI!B90)</f>
        <v/>
      </c>
      <c r="C58" s="80" t="str">
        <f>IF(DATI!C90=0,"",DATI!C90)</f>
        <v/>
      </c>
      <c r="D58" s="80" t="str">
        <f>IF(DATI!C90=0,"",DATI!D90)</f>
        <v/>
      </c>
      <c r="E58" s="83" t="str">
        <f>IF(DATI!C90=0,"",C58*D58)</f>
        <v/>
      </c>
      <c r="F58" s="80" t="str">
        <f>IF(DATI!C90=0,"",E58/1.2)</f>
        <v/>
      </c>
      <c r="G58" s="80" t="str">
        <f>IF(DATI!C90=0,"",(C58*D58^3)/12)</f>
        <v/>
      </c>
      <c r="H58" s="80" t="str">
        <f>IF(DATI!C90=0,"",(D58*C58^3)/12)</f>
        <v/>
      </c>
      <c r="I58" s="146" t="str">
        <f>IF(DATI!C90=0,"",IF(H58=0,0,1/((DATI!$C$4^3)/(Foglio1!$O$15*DATI!$C$10*H58)+DATI!$C$4/(DATI!$C$11*$F58))))</f>
        <v/>
      </c>
      <c r="J58" s="146" t="str">
        <f>IF(DATI!C90=0,"",IF(G58=0,0,1/((DATI!$C$4^3)/(Foglio1!$O$15*DATI!$C$10*G58)+DATI!$C$4/(DATI!$C$11*$F58))))</f>
        <v/>
      </c>
      <c r="K58" s="80" t="str">
        <f>IF(DATI!C90=0,"",DATI!E90)</f>
        <v/>
      </c>
      <c r="L58" s="80" t="str">
        <f>IF(DATI!C90=0,"",DATI!F90)</f>
        <v/>
      </c>
      <c r="M58" s="146" t="str">
        <f>IF(DATI!C90=0,"",J58*K58)</f>
        <v/>
      </c>
      <c r="N58" s="146" t="str">
        <f>IF(DATI!C90=0,"",I58*L58)</f>
        <v/>
      </c>
      <c r="O58" s="80" t="str">
        <f>IF(DATI!C90=0,"",IF(K58-OUTPUT!$F$7=0,0.000001,K58-OUTPUT!$F$7))</f>
        <v/>
      </c>
      <c r="P58" s="80" t="str">
        <f>IF(DATI!C90=0,"",IF(L58-OUTPUT!$F$8=0,0.00001,L58-OUTPUT!$F$8))</f>
        <v/>
      </c>
      <c r="Q58" s="80" t="str">
        <f>IF(DATI!C90=0,"",O58^2)</f>
        <v/>
      </c>
      <c r="R58" s="80" t="str">
        <f>IF(DATI!C90=0,"",P58^2)</f>
        <v/>
      </c>
      <c r="S58" s="146" t="str">
        <f>IF(DATI!C90=0,"",J58*Q58)</f>
        <v/>
      </c>
      <c r="T58" s="146" t="str">
        <f>IF(DATI!C90=0,"",I58*R58)</f>
        <v/>
      </c>
      <c r="U58" s="80" t="str">
        <f>IF(DATI!C90=0,"",I58/I$4)</f>
        <v/>
      </c>
      <c r="V58" s="80" t="str">
        <f>IF(DATI!C90=0,"",I58*Foglio1!$W$64*P58/OUTPUT!$F$16)</f>
        <v/>
      </c>
      <c r="W58" s="80" t="str">
        <f>IF(DATI!C90=0,"",I58*Foglio1!$W$63*P58/OUTPUT!$F$16)</f>
        <v/>
      </c>
      <c r="X58" s="80" t="str">
        <f>IF(DATI!C90=0,"",J58/J$4)</f>
        <v/>
      </c>
      <c r="Y58" s="80" t="str">
        <f>IF(DATI!C90=0,"",J58*Foglio1!$W$63*O58/OUTPUT!$F$16)</f>
        <v/>
      </c>
      <c r="Z58" s="80" t="str">
        <f>IF(DATI!C90=0,"",J58*Foglio1!$W$64*O58/OUTPUT!$F$16)</f>
        <v/>
      </c>
      <c r="AA58" s="155" t="str">
        <f>IF(DATI!C90=0,"",(S58)/$S$4)</f>
        <v/>
      </c>
      <c r="AB58" s="155" t="str">
        <f>IF(DATI!C90=0,"",(T58)/$S$4)</f>
        <v/>
      </c>
      <c r="AC58" s="155" t="str">
        <f>IF(DATI!C90=0,"",Foglio1!$Q$67*TABULATI!AA58)</f>
        <v/>
      </c>
      <c r="AD58" s="155" t="str">
        <f>IF(DATI!C90=0,"",Foglio1!$Q$67*TABULATI!AB58)</f>
        <v/>
      </c>
      <c r="AE58" s="80" t="str">
        <f>IF(DATI!C90=0,"",AC58/O58)</f>
        <v/>
      </c>
      <c r="AF58" s="80" t="str">
        <f>IF(DATI!C90=0,"",AD58/P58)</f>
        <v/>
      </c>
      <c r="AG58" s="156" t="str">
        <f>IF(DATI!C90=0,"",(U58+V58)*Foglio1!$Q$61-W58*Foglio1!$Q$62)</f>
        <v/>
      </c>
      <c r="AH58" s="156" t="str">
        <f>IF(DATI!C90=0,"",(X58+Y58)*Foglio1!$Q$62-Z58*Foglio1!$Q$61)</f>
        <v/>
      </c>
      <c r="AI58" s="156" t="str">
        <f>IF(DATI!C90=0,"",(U58+V58)*Foglio1!$Q$61-W58*Foglio1!$Q$62+AE58)</f>
        <v/>
      </c>
      <c r="AJ58" s="156" t="str">
        <f>IF(DATI!C90=0,"",(X58+Y58)*Foglio1!$Q$62-Z58*Foglio1!$Q$61+AF58)</f>
        <v/>
      </c>
      <c r="AK58" s="156" t="str">
        <f>IF(DATI!C90=0,"",IF(Foglio1!$Q$61=0,0,AI58*100/Foglio1!$Q$61))</f>
        <v/>
      </c>
      <c r="AL58" s="156" t="str">
        <f>IF(DATI!C90=0,"",IF(Foglio1!$Q$62=0,0,AJ58*100/Foglio1!$Q$62))</f>
        <v/>
      </c>
      <c r="AM58" s="156" t="str">
        <f>IF(DATI!C90=0,"",AG58*P58)</f>
        <v/>
      </c>
      <c r="AN58" s="155" t="str">
        <f>IF(DATI!C90=0,"",AH58*O58)</f>
        <v/>
      </c>
      <c r="AW58" s="79"/>
    </row>
    <row r="59" spans="2:49" ht="18" customHeight="1" x14ac:dyDescent="0.25">
      <c r="B59" s="19" t="str">
        <f>IF(DATI!C91=0,"",DATI!B91)</f>
        <v/>
      </c>
      <c r="C59" s="80" t="str">
        <f>IF(DATI!C91=0,"",DATI!C91)</f>
        <v/>
      </c>
      <c r="D59" s="80" t="str">
        <f>IF(DATI!C91=0,"",DATI!D91)</f>
        <v/>
      </c>
      <c r="E59" s="83" t="str">
        <f>IF(DATI!C91=0,"",C59*D59)</f>
        <v/>
      </c>
      <c r="F59" s="80" t="str">
        <f>IF(DATI!C91=0,"",E59/1.2)</f>
        <v/>
      </c>
      <c r="G59" s="80" t="str">
        <f>IF(DATI!C91=0,"",(C59*D59^3)/12)</f>
        <v/>
      </c>
      <c r="H59" s="80" t="str">
        <f>IF(DATI!C91=0,"",(D59*C59^3)/12)</f>
        <v/>
      </c>
      <c r="I59" s="146" t="str">
        <f>IF(DATI!C91=0,"",IF(H59=0,0,1/((DATI!$C$4^3)/(Foglio1!$O$15*DATI!$C$10*H59)+DATI!$C$4/(DATI!$C$11*$F59))))</f>
        <v/>
      </c>
      <c r="J59" s="146" t="str">
        <f>IF(DATI!C91=0,"",IF(G59=0,0,1/((DATI!$C$4^3)/(Foglio1!$O$15*DATI!$C$10*G59)+DATI!$C$4/(DATI!$C$11*$F59))))</f>
        <v/>
      </c>
      <c r="K59" s="80" t="str">
        <f>IF(DATI!C91=0,"",DATI!E91)</f>
        <v/>
      </c>
      <c r="L59" s="80" t="str">
        <f>IF(DATI!C91=0,"",DATI!F91)</f>
        <v/>
      </c>
      <c r="M59" s="146" t="str">
        <f>IF(DATI!C91=0,"",J59*K59)</f>
        <v/>
      </c>
      <c r="N59" s="146" t="str">
        <f>IF(DATI!C91=0,"",I59*L59)</f>
        <v/>
      </c>
      <c r="O59" s="80" t="str">
        <f>IF(DATI!C91=0,"",IF(K59-OUTPUT!$F$7=0,0.000001,K59-OUTPUT!$F$7))</f>
        <v/>
      </c>
      <c r="P59" s="80" t="str">
        <f>IF(DATI!C91=0,"",IF(L59-OUTPUT!$F$8=0,0.00001,L59-OUTPUT!$F$8))</f>
        <v/>
      </c>
      <c r="Q59" s="80" t="str">
        <f>IF(DATI!C91=0,"",O59^2)</f>
        <v/>
      </c>
      <c r="R59" s="80" t="str">
        <f>IF(DATI!C91=0,"",P59^2)</f>
        <v/>
      </c>
      <c r="S59" s="146" t="str">
        <f>IF(DATI!C91=0,"",J59*Q59)</f>
        <v/>
      </c>
      <c r="T59" s="146" t="str">
        <f>IF(DATI!C91=0,"",I59*R59)</f>
        <v/>
      </c>
      <c r="U59" s="80" t="str">
        <f>IF(DATI!C91=0,"",I59/I$4)</f>
        <v/>
      </c>
      <c r="V59" s="80" t="str">
        <f>IF(DATI!C91=0,"",I59*Foglio1!$W$64*P59/OUTPUT!$F$16)</f>
        <v/>
      </c>
      <c r="W59" s="80" t="str">
        <f>IF(DATI!C91=0,"",I59*Foglio1!$W$63*P59/OUTPUT!$F$16)</f>
        <v/>
      </c>
      <c r="X59" s="80" t="str">
        <f>IF(DATI!C91=0,"",J59/J$4)</f>
        <v/>
      </c>
      <c r="Y59" s="80" t="str">
        <f>IF(DATI!C91=0,"",J59*Foglio1!$W$63*O59/OUTPUT!$F$16)</f>
        <v/>
      </c>
      <c r="Z59" s="80" t="str">
        <f>IF(DATI!C91=0,"",J59*Foglio1!$W$64*O59/OUTPUT!$F$16)</f>
        <v/>
      </c>
      <c r="AA59" s="155" t="str">
        <f>IF(DATI!C91=0,"",(S59)/$S$4)</f>
        <v/>
      </c>
      <c r="AB59" s="155" t="str">
        <f>IF(DATI!C91=0,"",(T59)/$S$4)</f>
        <v/>
      </c>
      <c r="AC59" s="155" t="str">
        <f>IF(DATI!C91=0,"",Foglio1!$Q$67*TABULATI!AA59)</f>
        <v/>
      </c>
      <c r="AD59" s="155" t="str">
        <f>IF(DATI!C91=0,"",Foglio1!$Q$67*TABULATI!AB59)</f>
        <v/>
      </c>
      <c r="AE59" s="80" t="str">
        <f>IF(DATI!C91=0,"",AC59/O59)</f>
        <v/>
      </c>
      <c r="AF59" s="80" t="str">
        <f>IF(DATI!C91=0,"",AD59/P59)</f>
        <v/>
      </c>
      <c r="AG59" s="156" t="str">
        <f>IF(DATI!C91=0,"",(U59+V59)*Foglio1!$Q$61-W59*Foglio1!$Q$62)</f>
        <v/>
      </c>
      <c r="AH59" s="156" t="str">
        <f>IF(DATI!C91=0,"",(X59+Y59)*Foglio1!$Q$62-Z59*Foglio1!$Q$61)</f>
        <v/>
      </c>
      <c r="AI59" s="156" t="str">
        <f>IF(DATI!C91=0,"",(U59+V59)*Foglio1!$Q$61-W59*Foglio1!$Q$62+AE59)</f>
        <v/>
      </c>
      <c r="AJ59" s="156" t="str">
        <f>IF(DATI!C91=0,"",(X59+Y59)*Foglio1!$Q$62-Z59*Foglio1!$Q$61+AF59)</f>
        <v/>
      </c>
      <c r="AK59" s="156" t="str">
        <f>IF(DATI!C91=0,"",IF(Foglio1!$Q$61=0,0,AI59*100/Foglio1!$Q$61))</f>
        <v/>
      </c>
      <c r="AL59" s="156" t="str">
        <f>IF(DATI!C91=0,"",IF(Foglio1!$Q$62=0,0,AJ59*100/Foglio1!$Q$62))</f>
        <v/>
      </c>
      <c r="AM59" s="156" t="str">
        <f>IF(DATI!C91=0,"",AG59*P59)</f>
        <v/>
      </c>
      <c r="AN59" s="155" t="str">
        <f>IF(DATI!C91=0,"",AH59*O59)</f>
        <v/>
      </c>
      <c r="AW59" s="79"/>
    </row>
    <row r="60" spans="2:49" ht="18" customHeight="1" x14ac:dyDescent="0.25">
      <c r="B60" s="19" t="str">
        <f>IF(DATI!C92=0,"",DATI!B92)</f>
        <v/>
      </c>
      <c r="C60" s="80" t="str">
        <f>IF(DATI!C92=0,"",DATI!C92)</f>
        <v/>
      </c>
      <c r="D60" s="80" t="str">
        <f>IF(DATI!C92=0,"",DATI!D92)</f>
        <v/>
      </c>
      <c r="E60" s="83" t="str">
        <f>IF(DATI!C92=0,"",C60*D60)</f>
        <v/>
      </c>
      <c r="F60" s="80" t="str">
        <f>IF(DATI!C92=0,"",E60/1.2)</f>
        <v/>
      </c>
      <c r="G60" s="80" t="str">
        <f>IF(DATI!C92=0,"",(C60*D60^3)/12)</f>
        <v/>
      </c>
      <c r="H60" s="80" t="str">
        <f>IF(DATI!C92=0,"",(D60*C60^3)/12)</f>
        <v/>
      </c>
      <c r="I60" s="146" t="str">
        <f>IF(DATI!C92=0,"",IF(H60=0,0,1/((DATI!$C$4^3)/(Foglio1!$O$15*DATI!$C$10*H60)+DATI!$C$4/(DATI!$C$11*$F60))))</f>
        <v/>
      </c>
      <c r="J60" s="146" t="str">
        <f>IF(DATI!C92=0,"",IF(G60=0,0,1/((DATI!$C$4^3)/(Foglio1!$O$15*DATI!$C$10*G60)+DATI!$C$4/(DATI!$C$11*$F60))))</f>
        <v/>
      </c>
      <c r="K60" s="80" t="str">
        <f>IF(DATI!C92=0,"",DATI!E92)</f>
        <v/>
      </c>
      <c r="L60" s="80" t="str">
        <f>IF(DATI!C92=0,"",DATI!F92)</f>
        <v/>
      </c>
      <c r="M60" s="146" t="str">
        <f>IF(DATI!C92=0,"",J60*K60)</f>
        <v/>
      </c>
      <c r="N60" s="146" t="str">
        <f>IF(DATI!C92=0,"",I60*L60)</f>
        <v/>
      </c>
      <c r="O60" s="80" t="str">
        <f>IF(DATI!C92=0,"",IF(K60-OUTPUT!$F$7=0,0.000001,K60-OUTPUT!$F$7))</f>
        <v/>
      </c>
      <c r="P60" s="80" t="str">
        <f>IF(DATI!C92=0,"",IF(L60-OUTPUT!$F$8=0,0.00001,L60-OUTPUT!$F$8))</f>
        <v/>
      </c>
      <c r="Q60" s="80" t="str">
        <f>IF(DATI!C92=0,"",O60^2)</f>
        <v/>
      </c>
      <c r="R60" s="80" t="str">
        <f>IF(DATI!C92=0,"",P60^2)</f>
        <v/>
      </c>
      <c r="S60" s="146" t="str">
        <f>IF(DATI!C92=0,"",J60*Q60)</f>
        <v/>
      </c>
      <c r="T60" s="146" t="str">
        <f>IF(DATI!C92=0,"",I60*R60)</f>
        <v/>
      </c>
      <c r="U60" s="80" t="str">
        <f>IF(DATI!C92=0,"",I60/I$4)</f>
        <v/>
      </c>
      <c r="V60" s="80" t="str">
        <f>IF(DATI!C92=0,"",I60*Foglio1!$W$64*P60/OUTPUT!$F$16)</f>
        <v/>
      </c>
      <c r="W60" s="80" t="str">
        <f>IF(DATI!C92=0,"",I60*Foglio1!$W$63*P60/OUTPUT!$F$16)</f>
        <v/>
      </c>
      <c r="X60" s="80" t="str">
        <f>IF(DATI!C92=0,"",J60/J$4)</f>
        <v/>
      </c>
      <c r="Y60" s="80" t="str">
        <f>IF(DATI!C92=0,"",J60*Foglio1!$W$63*O60/OUTPUT!$F$16)</f>
        <v/>
      </c>
      <c r="Z60" s="80" t="str">
        <f>IF(DATI!C92=0,"",J60*Foglio1!$W$64*O60/OUTPUT!$F$16)</f>
        <v/>
      </c>
      <c r="AA60" s="155" t="str">
        <f>IF(DATI!C92=0,"",(S60)/$S$4)</f>
        <v/>
      </c>
      <c r="AB60" s="155" t="str">
        <f>IF(DATI!C92=0,"",(T60)/$S$4)</f>
        <v/>
      </c>
      <c r="AC60" s="155" t="str">
        <f>IF(DATI!C92=0,"",Foglio1!$Q$67*TABULATI!AA60)</f>
        <v/>
      </c>
      <c r="AD60" s="155" t="str">
        <f>IF(DATI!C92=0,"",Foglio1!$Q$67*TABULATI!AB60)</f>
        <v/>
      </c>
      <c r="AE60" s="80" t="str">
        <f>IF(DATI!C92=0,"",AC60/O60)</f>
        <v/>
      </c>
      <c r="AF60" s="80" t="str">
        <f>IF(DATI!C92=0,"",AD60/P60)</f>
        <v/>
      </c>
      <c r="AG60" s="156" t="str">
        <f>IF(DATI!C92=0,"",(U60+V60)*Foglio1!$Q$61-W60*Foglio1!$Q$62)</f>
        <v/>
      </c>
      <c r="AH60" s="156" t="str">
        <f>IF(DATI!C92=0,"",(X60+Y60)*Foglio1!$Q$62-Z60*Foglio1!$Q$61)</f>
        <v/>
      </c>
      <c r="AI60" s="156" t="str">
        <f>IF(DATI!C92=0,"",(U60+V60)*Foglio1!$Q$61-W60*Foglio1!$Q$62+AE60)</f>
        <v/>
      </c>
      <c r="AJ60" s="156" t="str">
        <f>IF(DATI!C92=0,"",(X60+Y60)*Foglio1!$Q$62-Z60*Foglio1!$Q$61+AF60)</f>
        <v/>
      </c>
      <c r="AK60" s="156" t="str">
        <f>IF(DATI!C92=0,"",IF(Foglio1!$Q$61=0,0,AI60*100/Foglio1!$Q$61))</f>
        <v/>
      </c>
      <c r="AL60" s="156" t="str">
        <f>IF(DATI!C92=0,"",IF(Foglio1!$Q$62=0,0,AJ60*100/Foglio1!$Q$62))</f>
        <v/>
      </c>
      <c r="AM60" s="156" t="str">
        <f>IF(DATI!C92=0,"",AG60*P60)</f>
        <v/>
      </c>
      <c r="AN60" s="155" t="str">
        <f>IF(DATI!C92=0,"",AH60*O60)</f>
        <v/>
      </c>
      <c r="AW60" s="79"/>
    </row>
    <row r="61" spans="2:49" ht="18" customHeight="1" x14ac:dyDescent="0.25">
      <c r="B61" s="19" t="str">
        <f>IF(DATI!C93=0,"",DATI!B93)</f>
        <v/>
      </c>
      <c r="C61" s="80" t="str">
        <f>IF(DATI!C93=0,"",DATI!C93)</f>
        <v/>
      </c>
      <c r="D61" s="80" t="str">
        <f>IF(DATI!C93=0,"",DATI!D93)</f>
        <v/>
      </c>
      <c r="E61" s="83" t="str">
        <f>IF(DATI!C93=0,"",C61*D61)</f>
        <v/>
      </c>
      <c r="F61" s="80" t="str">
        <f>IF(DATI!C93=0,"",E61/1.2)</f>
        <v/>
      </c>
      <c r="G61" s="80" t="str">
        <f>IF(DATI!C93=0,"",(C61*D61^3)/12)</f>
        <v/>
      </c>
      <c r="H61" s="80" t="str">
        <f>IF(DATI!C93=0,"",(D61*C61^3)/12)</f>
        <v/>
      </c>
      <c r="I61" s="146" t="str">
        <f>IF(DATI!C93=0,"",IF(H61=0,0,1/((DATI!$C$4^3)/(Foglio1!$O$15*DATI!$C$10*H61)+DATI!$C$4/(DATI!$C$11*$F61))))</f>
        <v/>
      </c>
      <c r="J61" s="146" t="str">
        <f>IF(DATI!C93=0,"",IF(G61=0,0,1/((DATI!$C$4^3)/(Foglio1!$O$15*DATI!$C$10*G61)+DATI!$C$4/(DATI!$C$11*$F61))))</f>
        <v/>
      </c>
      <c r="K61" s="80" t="str">
        <f>IF(DATI!C93=0,"",DATI!E93)</f>
        <v/>
      </c>
      <c r="L61" s="80" t="str">
        <f>IF(DATI!C93=0,"",DATI!F93)</f>
        <v/>
      </c>
      <c r="M61" s="146" t="str">
        <f>IF(DATI!C93=0,"",J61*K61)</f>
        <v/>
      </c>
      <c r="N61" s="146" t="str">
        <f>IF(DATI!C93=0,"",I61*L61)</f>
        <v/>
      </c>
      <c r="O61" s="80" t="str">
        <f>IF(DATI!C93=0,"",IF(K61-OUTPUT!$F$7=0,0.000001,K61-OUTPUT!$F$7))</f>
        <v/>
      </c>
      <c r="P61" s="80" t="str">
        <f>IF(DATI!C93=0,"",IF(L61-OUTPUT!$F$8=0,0.00001,L61-OUTPUT!$F$8))</f>
        <v/>
      </c>
      <c r="Q61" s="80" t="str">
        <f>IF(DATI!C93=0,"",O61^2)</f>
        <v/>
      </c>
      <c r="R61" s="80" t="str">
        <f>IF(DATI!C93=0,"",P61^2)</f>
        <v/>
      </c>
      <c r="S61" s="146" t="str">
        <f>IF(DATI!C93=0,"",J61*Q61)</f>
        <v/>
      </c>
      <c r="T61" s="146" t="str">
        <f>IF(DATI!C93=0,"",I61*R61)</f>
        <v/>
      </c>
      <c r="U61" s="80" t="str">
        <f>IF(DATI!C93=0,"",I61/I$4)</f>
        <v/>
      </c>
      <c r="V61" s="80" t="str">
        <f>IF(DATI!C93=0,"",I61*Foglio1!$W$64*P61/OUTPUT!$F$16)</f>
        <v/>
      </c>
      <c r="W61" s="80" t="str">
        <f>IF(DATI!C93=0,"",I61*Foglio1!$W$63*P61/OUTPUT!$F$16)</f>
        <v/>
      </c>
      <c r="X61" s="80" t="str">
        <f>IF(DATI!C93=0,"",J61/J$4)</f>
        <v/>
      </c>
      <c r="Y61" s="80" t="str">
        <f>IF(DATI!C93=0,"",J61*Foglio1!$W$63*O61/OUTPUT!$F$16)</f>
        <v/>
      </c>
      <c r="Z61" s="80" t="str">
        <f>IF(DATI!C93=0,"",J61*Foglio1!$W$64*O61/OUTPUT!$F$16)</f>
        <v/>
      </c>
      <c r="AA61" s="155" t="str">
        <f>IF(DATI!C93=0,"",(S61)/$S$4)</f>
        <v/>
      </c>
      <c r="AB61" s="155" t="str">
        <f>IF(DATI!C93=0,"",(T61)/$S$4)</f>
        <v/>
      </c>
      <c r="AC61" s="155" t="str">
        <f>IF(DATI!C93=0,"",Foglio1!$Q$67*TABULATI!AA61)</f>
        <v/>
      </c>
      <c r="AD61" s="155" t="str">
        <f>IF(DATI!C93=0,"",Foglio1!$Q$67*TABULATI!AB61)</f>
        <v/>
      </c>
      <c r="AE61" s="80" t="str">
        <f>IF(DATI!C93=0,"",AC61/O61)</f>
        <v/>
      </c>
      <c r="AF61" s="80" t="str">
        <f>IF(DATI!C93=0,"",AD61/P61)</f>
        <v/>
      </c>
      <c r="AG61" s="156" t="str">
        <f>IF(DATI!C93=0,"",(U61+V61)*Foglio1!$Q$61-W61*Foglio1!$Q$62)</f>
        <v/>
      </c>
      <c r="AH61" s="156" t="str">
        <f>IF(DATI!C93=0,"",(X61+Y61)*Foglio1!$Q$62-Z61*Foglio1!$Q$61)</f>
        <v/>
      </c>
      <c r="AI61" s="156" t="str">
        <f>IF(DATI!C93=0,"",(U61+V61)*Foglio1!$Q$61-W61*Foglio1!$Q$62+AE61)</f>
        <v/>
      </c>
      <c r="AJ61" s="156" t="str">
        <f>IF(DATI!C93=0,"",(X61+Y61)*Foglio1!$Q$62-Z61*Foglio1!$Q$61+AF61)</f>
        <v/>
      </c>
      <c r="AK61" s="156" t="str">
        <f>IF(DATI!C93=0,"",IF(Foglio1!$Q$61=0,0,AI61*100/Foglio1!$Q$61))</f>
        <v/>
      </c>
      <c r="AL61" s="156" t="str">
        <f>IF(DATI!C93=0,"",IF(Foglio1!$Q$62=0,0,AJ61*100/Foglio1!$Q$62))</f>
        <v/>
      </c>
      <c r="AM61" s="156" t="str">
        <f>IF(DATI!C93=0,"",AG61*P61)</f>
        <v/>
      </c>
      <c r="AN61" s="155" t="str">
        <f>IF(DATI!C93=0,"",AH61*O61)</f>
        <v/>
      </c>
      <c r="AW61" s="79"/>
    </row>
    <row r="62" spans="2:49" ht="18" customHeight="1" x14ac:dyDescent="0.25">
      <c r="B62" s="19" t="str">
        <f>IF(DATI!C94=0,"",DATI!B94)</f>
        <v/>
      </c>
      <c r="C62" s="80" t="str">
        <f>IF(DATI!C94=0,"",DATI!C94)</f>
        <v/>
      </c>
      <c r="D62" s="80" t="str">
        <f>IF(DATI!C94=0,"",DATI!D94)</f>
        <v/>
      </c>
      <c r="E62" s="83" t="str">
        <f>IF(DATI!C94=0,"",C62*D62)</f>
        <v/>
      </c>
      <c r="F62" s="80" t="str">
        <f>IF(DATI!C94=0,"",E62/1.2)</f>
        <v/>
      </c>
      <c r="G62" s="80" t="str">
        <f>IF(DATI!C94=0,"",(C62*D62^3)/12)</f>
        <v/>
      </c>
      <c r="H62" s="80" t="str">
        <f>IF(DATI!C94=0,"",(D62*C62^3)/12)</f>
        <v/>
      </c>
      <c r="I62" s="146" t="str">
        <f>IF(DATI!C94=0,"",IF(H62=0,0,1/((DATI!$C$4^3)/(Foglio1!$O$15*DATI!$C$10*H62)+DATI!$C$4/(DATI!$C$11*$F62))))</f>
        <v/>
      </c>
      <c r="J62" s="146" t="str">
        <f>IF(DATI!C94=0,"",IF(G62=0,0,1/((DATI!$C$4^3)/(Foglio1!$O$15*DATI!$C$10*G62)+DATI!$C$4/(DATI!$C$11*$F62))))</f>
        <v/>
      </c>
      <c r="K62" s="80" t="str">
        <f>IF(DATI!C94=0,"",DATI!E94)</f>
        <v/>
      </c>
      <c r="L62" s="80" t="str">
        <f>IF(DATI!C94=0,"",DATI!F94)</f>
        <v/>
      </c>
      <c r="M62" s="146" t="str">
        <f>IF(DATI!C94=0,"",J62*K62)</f>
        <v/>
      </c>
      <c r="N62" s="146" t="str">
        <f>IF(DATI!C94=0,"",I62*L62)</f>
        <v/>
      </c>
      <c r="O62" s="80" t="str">
        <f>IF(DATI!C94=0,"",IF(K62-OUTPUT!$F$7=0,0.000001,K62-OUTPUT!$F$7))</f>
        <v/>
      </c>
      <c r="P62" s="80" t="str">
        <f>IF(DATI!C94=0,"",IF(L62-OUTPUT!$F$8=0,0.00001,L62-OUTPUT!$F$8))</f>
        <v/>
      </c>
      <c r="Q62" s="80" t="str">
        <f>IF(DATI!C94=0,"",O62^2)</f>
        <v/>
      </c>
      <c r="R62" s="80" t="str">
        <f>IF(DATI!C94=0,"",P62^2)</f>
        <v/>
      </c>
      <c r="S62" s="146" t="str">
        <f>IF(DATI!C94=0,"",J62*Q62)</f>
        <v/>
      </c>
      <c r="T62" s="146" t="str">
        <f>IF(DATI!C94=0,"",I62*R62)</f>
        <v/>
      </c>
      <c r="U62" s="80" t="str">
        <f>IF(DATI!C94=0,"",I62/I$4)</f>
        <v/>
      </c>
      <c r="V62" s="80" t="str">
        <f>IF(DATI!C94=0,"",I62*Foglio1!$W$64*P62/OUTPUT!$F$16)</f>
        <v/>
      </c>
      <c r="W62" s="80" t="str">
        <f>IF(DATI!C94=0,"",I62*Foglio1!$W$63*P62/OUTPUT!$F$16)</f>
        <v/>
      </c>
      <c r="X62" s="80" t="str">
        <f>IF(DATI!C94=0,"",J62/J$4)</f>
        <v/>
      </c>
      <c r="Y62" s="80" t="str">
        <f>IF(DATI!C94=0,"",J62*Foglio1!$W$63*O62/OUTPUT!$F$16)</f>
        <v/>
      </c>
      <c r="Z62" s="80" t="str">
        <f>IF(DATI!C94=0,"",J62*Foglio1!$W$64*O62/OUTPUT!$F$16)</f>
        <v/>
      </c>
      <c r="AA62" s="155" t="str">
        <f>IF(DATI!C94=0,"",(S62)/$S$4)</f>
        <v/>
      </c>
      <c r="AB62" s="155" t="str">
        <f>IF(DATI!C94=0,"",(T62)/$S$4)</f>
        <v/>
      </c>
      <c r="AC62" s="155" t="str">
        <f>IF(DATI!C94=0,"",Foglio1!$Q$67*TABULATI!AA62)</f>
        <v/>
      </c>
      <c r="AD62" s="155" t="str">
        <f>IF(DATI!C94=0,"",Foglio1!$Q$67*TABULATI!AB62)</f>
        <v/>
      </c>
      <c r="AE62" s="80" t="str">
        <f>IF(DATI!C94=0,"",AC62/O62)</f>
        <v/>
      </c>
      <c r="AF62" s="80" t="str">
        <f>IF(DATI!C94=0,"",AD62/P62)</f>
        <v/>
      </c>
      <c r="AG62" s="156" t="str">
        <f>IF(DATI!C94=0,"",(U62+V62)*Foglio1!$Q$61-W62*Foglio1!$Q$62)</f>
        <v/>
      </c>
      <c r="AH62" s="156" t="str">
        <f>IF(DATI!C94=0,"",(X62+Y62)*Foglio1!$Q$62-Z62*Foglio1!$Q$61)</f>
        <v/>
      </c>
      <c r="AI62" s="156" t="str">
        <f>IF(DATI!C94=0,"",(U62+V62)*Foglio1!$Q$61-W62*Foglio1!$Q$62+AE62)</f>
        <v/>
      </c>
      <c r="AJ62" s="156" t="str">
        <f>IF(DATI!C94=0,"",(X62+Y62)*Foglio1!$Q$62-Z62*Foglio1!$Q$61+AF62)</f>
        <v/>
      </c>
      <c r="AK62" s="156" t="str">
        <f>IF(DATI!C94=0,"",IF(Foglio1!$Q$61=0,0,AI62*100/Foglio1!$Q$61))</f>
        <v/>
      </c>
      <c r="AL62" s="156" t="str">
        <f>IF(DATI!C94=0,"",IF(Foglio1!$Q$62=0,0,AJ62*100/Foglio1!$Q$62))</f>
        <v/>
      </c>
      <c r="AM62" s="156" t="str">
        <f>IF(DATI!C94=0,"",AG62*P62)</f>
        <v/>
      </c>
      <c r="AN62" s="155" t="str">
        <f>IF(DATI!C94=0,"",AH62*O62)</f>
        <v/>
      </c>
      <c r="AW62" s="79"/>
    </row>
    <row r="63" spans="2:49" ht="18" customHeight="1" x14ac:dyDescent="0.25">
      <c r="B63" s="19" t="str">
        <f>IF(DATI!C95=0,"",DATI!B95)</f>
        <v/>
      </c>
      <c r="C63" s="80" t="str">
        <f>IF(DATI!C95=0,"",DATI!C95)</f>
        <v/>
      </c>
      <c r="D63" s="80" t="str">
        <f>IF(DATI!C95=0,"",DATI!D95)</f>
        <v/>
      </c>
      <c r="E63" s="83" t="str">
        <f>IF(DATI!C95=0,"",C63*D63)</f>
        <v/>
      </c>
      <c r="F63" s="80" t="str">
        <f>IF(DATI!C95=0,"",E63/1.2)</f>
        <v/>
      </c>
      <c r="G63" s="80" t="str">
        <f>IF(DATI!C95=0,"",(C63*D63^3)/12)</f>
        <v/>
      </c>
      <c r="H63" s="80" t="str">
        <f>IF(DATI!C95=0,"",(D63*C63^3)/12)</f>
        <v/>
      </c>
      <c r="I63" s="146" t="str">
        <f>IF(DATI!C95=0,"",IF(H63=0,0,1/((DATI!$C$4^3)/(Foglio1!$O$15*DATI!$C$10*H63)+DATI!$C$4/(DATI!$C$11*$F63))))</f>
        <v/>
      </c>
      <c r="J63" s="146" t="str">
        <f>IF(DATI!C95=0,"",IF(G63=0,0,1/((DATI!$C$4^3)/(Foglio1!$O$15*DATI!$C$10*G63)+DATI!$C$4/(DATI!$C$11*$F63))))</f>
        <v/>
      </c>
      <c r="K63" s="80" t="str">
        <f>IF(DATI!C95=0,"",DATI!E95)</f>
        <v/>
      </c>
      <c r="L63" s="80" t="str">
        <f>IF(DATI!C95=0,"",DATI!F95)</f>
        <v/>
      </c>
      <c r="M63" s="146" t="str">
        <f>IF(DATI!C95=0,"",J63*K63)</f>
        <v/>
      </c>
      <c r="N63" s="146" t="str">
        <f>IF(DATI!C95=0,"",I63*L63)</f>
        <v/>
      </c>
      <c r="O63" s="80" t="str">
        <f>IF(DATI!C95=0,"",IF(K63-OUTPUT!$F$7=0,0.000001,K63-OUTPUT!$F$7))</f>
        <v/>
      </c>
      <c r="P63" s="80" t="str">
        <f>IF(DATI!C95=0,"",IF(L63-OUTPUT!$F$8=0,0.00001,L63-OUTPUT!$F$8))</f>
        <v/>
      </c>
      <c r="Q63" s="80" t="str">
        <f>IF(DATI!C95=0,"",O63^2)</f>
        <v/>
      </c>
      <c r="R63" s="80" t="str">
        <f>IF(DATI!C95=0,"",P63^2)</f>
        <v/>
      </c>
      <c r="S63" s="146" t="str">
        <f>IF(DATI!C95=0,"",J63*Q63)</f>
        <v/>
      </c>
      <c r="T63" s="146" t="str">
        <f>IF(DATI!C95=0,"",I63*R63)</f>
        <v/>
      </c>
      <c r="U63" s="80" t="str">
        <f>IF(DATI!C95=0,"",I63/I$4)</f>
        <v/>
      </c>
      <c r="V63" s="80" t="str">
        <f>IF(DATI!C95=0,"",I63*Foglio1!$W$64*P63/OUTPUT!$F$16)</f>
        <v/>
      </c>
      <c r="W63" s="80" t="str">
        <f>IF(DATI!C95=0,"",I63*Foglio1!$W$63*P63/OUTPUT!$F$16)</f>
        <v/>
      </c>
      <c r="X63" s="80" t="str">
        <f>IF(DATI!C95=0,"",J63/J$4)</f>
        <v/>
      </c>
      <c r="Y63" s="80" t="str">
        <f>IF(DATI!C95=0,"",J63*Foglio1!$W$63*O63/OUTPUT!$F$16)</f>
        <v/>
      </c>
      <c r="Z63" s="80" t="str">
        <f>IF(DATI!C95=0,"",J63*Foglio1!$W$64*O63/OUTPUT!$F$16)</f>
        <v/>
      </c>
      <c r="AA63" s="155" t="str">
        <f>IF(DATI!C95=0,"",(S63)/$S$4)</f>
        <v/>
      </c>
      <c r="AB63" s="155" t="str">
        <f>IF(DATI!C95=0,"",(T63)/$S$4)</f>
        <v/>
      </c>
      <c r="AC63" s="155" t="str">
        <f>IF(DATI!C95=0,"",Foglio1!$Q$67*TABULATI!AA63)</f>
        <v/>
      </c>
      <c r="AD63" s="155" t="str">
        <f>IF(DATI!C95=0,"",Foglio1!$Q$67*TABULATI!AB63)</f>
        <v/>
      </c>
      <c r="AE63" s="80" t="str">
        <f>IF(DATI!C95=0,"",AC63/O63)</f>
        <v/>
      </c>
      <c r="AF63" s="80" t="str">
        <f>IF(DATI!C95=0,"",AD63/P63)</f>
        <v/>
      </c>
      <c r="AG63" s="156" t="str">
        <f>IF(DATI!C95=0,"",(U63+V63)*Foglio1!$Q$61-W63*Foglio1!$Q$62)</f>
        <v/>
      </c>
      <c r="AH63" s="156" t="str">
        <f>IF(DATI!C95=0,"",(X63+Y63)*Foglio1!$Q$62-Z63*Foglio1!$Q$61)</f>
        <v/>
      </c>
      <c r="AI63" s="156" t="str">
        <f>IF(DATI!C95=0,"",(U63+V63)*Foglio1!$Q$61-W63*Foglio1!$Q$62+AE63)</f>
        <v/>
      </c>
      <c r="AJ63" s="156" t="str">
        <f>IF(DATI!C95=0,"",(X63+Y63)*Foglio1!$Q$62-Z63*Foglio1!$Q$61+AF63)</f>
        <v/>
      </c>
      <c r="AK63" s="156" t="str">
        <f>IF(DATI!C95=0,"",IF(Foglio1!$Q$61=0,0,AI63*100/Foglio1!$Q$61))</f>
        <v/>
      </c>
      <c r="AL63" s="156" t="str">
        <f>IF(DATI!C95=0,"",IF(Foglio1!$Q$62=0,0,AJ63*100/Foglio1!$Q$62))</f>
        <v/>
      </c>
      <c r="AM63" s="156" t="str">
        <f>IF(DATI!C95=0,"",AG63*P63)</f>
        <v/>
      </c>
      <c r="AN63" s="155" t="str">
        <f>IF(DATI!C95=0,"",AH63*O63)</f>
        <v/>
      </c>
      <c r="AW63" s="79"/>
    </row>
    <row r="64" spans="2:49" ht="18" customHeight="1" x14ac:dyDescent="0.25">
      <c r="B64" s="19" t="str">
        <f>IF(DATI!C96=0,"",DATI!B96)</f>
        <v/>
      </c>
      <c r="C64" s="80" t="str">
        <f>IF(DATI!C96=0,"",DATI!C96)</f>
        <v/>
      </c>
      <c r="D64" s="80" t="str">
        <f>IF(DATI!C96=0,"",DATI!D96)</f>
        <v/>
      </c>
      <c r="E64" s="83" t="str">
        <f>IF(DATI!C96=0,"",C64*D64)</f>
        <v/>
      </c>
      <c r="F64" s="80" t="str">
        <f>IF(DATI!C96=0,"",E64/1.2)</f>
        <v/>
      </c>
      <c r="G64" s="80" t="str">
        <f>IF(DATI!C96=0,"",(C64*D64^3)/12)</f>
        <v/>
      </c>
      <c r="H64" s="80" t="str">
        <f>IF(DATI!C96=0,"",(D64*C64^3)/12)</f>
        <v/>
      </c>
      <c r="I64" s="146" t="str">
        <f>IF(DATI!C96=0,"",IF(H64=0,0,1/((DATI!$C$4^3)/(Foglio1!$O$15*DATI!$C$10*H64)+DATI!$C$4/(DATI!$C$11*$F64))))</f>
        <v/>
      </c>
      <c r="J64" s="146" t="str">
        <f>IF(DATI!C96=0,"",IF(G64=0,0,1/((DATI!$C$4^3)/(Foglio1!$O$15*DATI!$C$10*G64)+DATI!$C$4/(DATI!$C$11*$F64))))</f>
        <v/>
      </c>
      <c r="K64" s="80" t="str">
        <f>IF(DATI!C96=0,"",DATI!E96)</f>
        <v/>
      </c>
      <c r="L64" s="80" t="str">
        <f>IF(DATI!C96=0,"",DATI!F96)</f>
        <v/>
      </c>
      <c r="M64" s="146" t="str">
        <f>IF(DATI!C96=0,"",J64*K64)</f>
        <v/>
      </c>
      <c r="N64" s="146" t="str">
        <f>IF(DATI!C96=0,"",I64*L64)</f>
        <v/>
      </c>
      <c r="O64" s="80" t="str">
        <f>IF(DATI!C96=0,"",IF(K64-OUTPUT!$F$7=0,0.000001,K64-OUTPUT!$F$7))</f>
        <v/>
      </c>
      <c r="P64" s="80" t="str">
        <f>IF(DATI!C96=0,"",IF(L64-OUTPUT!$F$8=0,0.00001,L64-OUTPUT!$F$8))</f>
        <v/>
      </c>
      <c r="Q64" s="80" t="str">
        <f>IF(DATI!C96=0,"",O64^2)</f>
        <v/>
      </c>
      <c r="R64" s="80" t="str">
        <f>IF(DATI!C96=0,"",P64^2)</f>
        <v/>
      </c>
      <c r="S64" s="146" t="str">
        <f>IF(DATI!C96=0,"",J64*Q64)</f>
        <v/>
      </c>
      <c r="T64" s="146" t="str">
        <f>IF(DATI!C96=0,"",I64*R64)</f>
        <v/>
      </c>
      <c r="U64" s="80" t="str">
        <f>IF(DATI!C96=0,"",I64/I$4)</f>
        <v/>
      </c>
      <c r="V64" s="80" t="str">
        <f>IF(DATI!C96=0,"",I64*Foglio1!$W$64*P64/OUTPUT!$F$16)</f>
        <v/>
      </c>
      <c r="W64" s="80" t="str">
        <f>IF(DATI!C96=0,"",I64*Foglio1!$W$63*P64/OUTPUT!$F$16)</f>
        <v/>
      </c>
      <c r="X64" s="80" t="str">
        <f>IF(DATI!C96=0,"",J64/J$4)</f>
        <v/>
      </c>
      <c r="Y64" s="80" t="str">
        <f>IF(DATI!C96=0,"",J64*Foglio1!$W$63*O64/OUTPUT!$F$16)</f>
        <v/>
      </c>
      <c r="Z64" s="80" t="str">
        <f>IF(DATI!C96=0,"",J64*Foglio1!$W$64*O64/OUTPUT!$F$16)</f>
        <v/>
      </c>
      <c r="AA64" s="155" t="str">
        <f>IF(DATI!C96=0,"",(S64)/$S$4)</f>
        <v/>
      </c>
      <c r="AB64" s="155" t="str">
        <f>IF(DATI!C96=0,"",(T64)/$S$4)</f>
        <v/>
      </c>
      <c r="AC64" s="155" t="str">
        <f>IF(DATI!C96=0,"",Foglio1!$Q$67*TABULATI!AA64)</f>
        <v/>
      </c>
      <c r="AD64" s="155" t="str">
        <f>IF(DATI!C96=0,"",Foglio1!$Q$67*TABULATI!AB64)</f>
        <v/>
      </c>
      <c r="AE64" s="80" t="str">
        <f>IF(DATI!C96=0,"",AC64/O64)</f>
        <v/>
      </c>
      <c r="AF64" s="80" t="str">
        <f>IF(DATI!C96=0,"",AD64/P64)</f>
        <v/>
      </c>
      <c r="AG64" s="156" t="str">
        <f>IF(DATI!C96=0,"",(U64+V64)*Foglio1!$Q$61-W64*Foglio1!$Q$62)</f>
        <v/>
      </c>
      <c r="AH64" s="156" t="str">
        <f>IF(DATI!C96=0,"",(X64+Y64)*Foglio1!$Q$62-Z64*Foglio1!$Q$61)</f>
        <v/>
      </c>
      <c r="AI64" s="156" t="str">
        <f>IF(DATI!C96=0,"",(U64+V64)*Foglio1!$Q$61-W64*Foglio1!$Q$62+AE64)</f>
        <v/>
      </c>
      <c r="AJ64" s="156" t="str">
        <f>IF(DATI!C96=0,"",(X64+Y64)*Foglio1!$Q$62-Z64*Foglio1!$Q$61+AF64)</f>
        <v/>
      </c>
      <c r="AK64" s="156" t="str">
        <f>IF(DATI!C96=0,"",IF(Foglio1!$Q$61=0,0,AI64*100/Foglio1!$Q$61))</f>
        <v/>
      </c>
      <c r="AL64" s="156" t="str">
        <f>IF(DATI!C96=0,"",IF(Foglio1!$Q$62=0,0,AJ64*100/Foglio1!$Q$62))</f>
        <v/>
      </c>
      <c r="AM64" s="156" t="str">
        <f>IF(DATI!C96=0,"",AG64*P64)</f>
        <v/>
      </c>
      <c r="AN64" s="155" t="str">
        <f>IF(DATI!C96=0,"",AH64*O64)</f>
        <v/>
      </c>
      <c r="AW64" s="79"/>
    </row>
    <row r="65" spans="2:49" ht="18" customHeight="1" x14ac:dyDescent="0.25">
      <c r="B65" s="19" t="str">
        <f>IF(DATI!C97=0,"",DATI!B97)</f>
        <v/>
      </c>
      <c r="C65" s="80" t="str">
        <f>IF(DATI!C97=0,"",DATI!C97)</f>
        <v/>
      </c>
      <c r="D65" s="80" t="str">
        <f>IF(DATI!C97=0,"",DATI!D97)</f>
        <v/>
      </c>
      <c r="E65" s="83" t="str">
        <f>IF(DATI!C97=0,"",C65*D65)</f>
        <v/>
      </c>
      <c r="F65" s="80" t="str">
        <f>IF(DATI!C97=0,"",E65/1.2)</f>
        <v/>
      </c>
      <c r="G65" s="80" t="str">
        <f>IF(DATI!C97=0,"",(C65*D65^3)/12)</f>
        <v/>
      </c>
      <c r="H65" s="80" t="str">
        <f>IF(DATI!C97=0,"",(D65*C65^3)/12)</f>
        <v/>
      </c>
      <c r="I65" s="146" t="str">
        <f>IF(DATI!C97=0,"",IF(H65=0,0,1/((DATI!$C$4^3)/(Foglio1!$O$15*DATI!$C$10*H65)+DATI!$C$4/(DATI!$C$11*$F65))))</f>
        <v/>
      </c>
      <c r="J65" s="146" t="str">
        <f>IF(DATI!C97=0,"",IF(G65=0,0,1/((DATI!$C$4^3)/(Foglio1!$O$15*DATI!$C$10*G65)+DATI!$C$4/(DATI!$C$11*$F65))))</f>
        <v/>
      </c>
      <c r="K65" s="80" t="str">
        <f>IF(DATI!C97=0,"",DATI!E97)</f>
        <v/>
      </c>
      <c r="L65" s="80" t="str">
        <f>IF(DATI!C97=0,"",DATI!F97)</f>
        <v/>
      </c>
      <c r="M65" s="146" t="str">
        <f>IF(DATI!C97=0,"",J65*K65)</f>
        <v/>
      </c>
      <c r="N65" s="146" t="str">
        <f>IF(DATI!C97=0,"",I65*L65)</f>
        <v/>
      </c>
      <c r="O65" s="80" t="str">
        <f>IF(DATI!C97=0,"",IF(K65-OUTPUT!$F$7=0,0.000001,K65-OUTPUT!$F$7))</f>
        <v/>
      </c>
      <c r="P65" s="80" t="str">
        <f>IF(DATI!C97=0,"",IF(L65-OUTPUT!$F$8=0,0.00001,L65-OUTPUT!$F$8))</f>
        <v/>
      </c>
      <c r="Q65" s="80" t="str">
        <f>IF(DATI!C97=0,"",O65^2)</f>
        <v/>
      </c>
      <c r="R65" s="80" t="str">
        <f>IF(DATI!C97=0,"",P65^2)</f>
        <v/>
      </c>
      <c r="S65" s="146" t="str">
        <f>IF(DATI!C97=0,"",J65*Q65)</f>
        <v/>
      </c>
      <c r="T65" s="146" t="str">
        <f>IF(DATI!C97=0,"",I65*R65)</f>
        <v/>
      </c>
      <c r="U65" s="80" t="str">
        <f>IF(DATI!C97=0,"",I65/I$4)</f>
        <v/>
      </c>
      <c r="V65" s="80" t="str">
        <f>IF(DATI!C97=0,"",I65*Foglio1!$W$64*P65/OUTPUT!$F$16)</f>
        <v/>
      </c>
      <c r="W65" s="80" t="str">
        <f>IF(DATI!C97=0,"",I65*Foglio1!$W$63*P65/OUTPUT!$F$16)</f>
        <v/>
      </c>
      <c r="X65" s="80" t="str">
        <f>IF(DATI!C97=0,"",J65/J$4)</f>
        <v/>
      </c>
      <c r="Y65" s="80" t="str">
        <f>IF(DATI!C97=0,"",J65*Foglio1!$W$63*O65/OUTPUT!$F$16)</f>
        <v/>
      </c>
      <c r="Z65" s="80" t="str">
        <f>IF(DATI!C97=0,"",J65*Foglio1!$W$64*O65/OUTPUT!$F$16)</f>
        <v/>
      </c>
      <c r="AA65" s="155" t="str">
        <f>IF(DATI!C97=0,"",(S65)/$S$4)</f>
        <v/>
      </c>
      <c r="AB65" s="155" t="str">
        <f>IF(DATI!C97=0,"",(T65)/$S$4)</f>
        <v/>
      </c>
      <c r="AC65" s="155" t="str">
        <f>IF(DATI!C97=0,"",Foglio1!$Q$67*TABULATI!AA65)</f>
        <v/>
      </c>
      <c r="AD65" s="155" t="str">
        <f>IF(DATI!C97=0,"",Foglio1!$Q$67*TABULATI!AB65)</f>
        <v/>
      </c>
      <c r="AE65" s="80" t="str">
        <f>IF(DATI!C97=0,"",AC65/O65)</f>
        <v/>
      </c>
      <c r="AF65" s="80" t="str">
        <f>IF(DATI!C97=0,"",AD65/P65)</f>
        <v/>
      </c>
      <c r="AG65" s="156" t="str">
        <f>IF(DATI!C97=0,"",(U65+V65)*Foglio1!$Q$61-W65*Foglio1!$Q$62)</f>
        <v/>
      </c>
      <c r="AH65" s="156" t="str">
        <f>IF(DATI!C97=0,"",(X65+Y65)*Foglio1!$Q$62-Z65*Foglio1!$Q$61)</f>
        <v/>
      </c>
      <c r="AI65" s="156" t="str">
        <f>IF(DATI!C97=0,"",(U65+V65)*Foglio1!$Q$61-W65*Foglio1!$Q$62+AE65)</f>
        <v/>
      </c>
      <c r="AJ65" s="156" t="str">
        <f>IF(DATI!C97=0,"",(X65+Y65)*Foglio1!$Q$62-Z65*Foglio1!$Q$61+AF65)</f>
        <v/>
      </c>
      <c r="AK65" s="156" t="str">
        <f>IF(DATI!C97=0,"",IF(Foglio1!$Q$61=0,0,AI65*100/Foglio1!$Q$61))</f>
        <v/>
      </c>
      <c r="AL65" s="156" t="str">
        <f>IF(DATI!C97=0,"",IF(Foglio1!$Q$62=0,0,AJ65*100/Foglio1!$Q$62))</f>
        <v/>
      </c>
      <c r="AM65" s="156" t="str">
        <f>IF(DATI!C97=0,"",AG65*P65)</f>
        <v/>
      </c>
      <c r="AN65" s="155" t="str">
        <f>IF(DATI!C97=0,"",AH65*O65)</f>
        <v/>
      </c>
      <c r="AW65" s="79"/>
    </row>
    <row r="66" spans="2:49" ht="18" customHeight="1" x14ac:dyDescent="0.25">
      <c r="B66" s="19" t="str">
        <f>IF(DATI!C98=0,"",DATI!B98)</f>
        <v/>
      </c>
      <c r="C66" s="80" t="str">
        <f>IF(DATI!C98=0,"",DATI!C98)</f>
        <v/>
      </c>
      <c r="D66" s="80" t="str">
        <f>IF(DATI!C98=0,"",DATI!D98)</f>
        <v/>
      </c>
      <c r="E66" s="83" t="str">
        <f>IF(DATI!C98=0,"",C66*D66)</f>
        <v/>
      </c>
      <c r="F66" s="80" t="str">
        <f>IF(DATI!C98=0,"",E66/1.2)</f>
        <v/>
      </c>
      <c r="G66" s="80" t="str">
        <f>IF(DATI!C98=0,"",(C66*D66^3)/12)</f>
        <v/>
      </c>
      <c r="H66" s="80" t="str">
        <f>IF(DATI!C98=0,"",(D66*C66^3)/12)</f>
        <v/>
      </c>
      <c r="I66" s="146" t="str">
        <f>IF(DATI!C98=0,"",IF(H66=0,0,1/((DATI!$C$4^3)/(Foglio1!$O$15*DATI!$C$10*H66)+DATI!$C$4/(DATI!$C$11*$F66))))</f>
        <v/>
      </c>
      <c r="J66" s="146" t="str">
        <f>IF(DATI!C98=0,"",IF(G66=0,0,1/((DATI!$C$4^3)/(Foglio1!$O$15*DATI!$C$10*G66)+DATI!$C$4/(DATI!$C$11*$F66))))</f>
        <v/>
      </c>
      <c r="K66" s="80" t="str">
        <f>IF(DATI!C98=0,"",DATI!E98)</f>
        <v/>
      </c>
      <c r="L66" s="80" t="str">
        <f>IF(DATI!C98=0,"",DATI!F98)</f>
        <v/>
      </c>
      <c r="M66" s="146" t="str">
        <f>IF(DATI!C98=0,"",J66*K66)</f>
        <v/>
      </c>
      <c r="N66" s="146" t="str">
        <f>IF(DATI!C98=0,"",I66*L66)</f>
        <v/>
      </c>
      <c r="O66" s="80" t="str">
        <f>IF(DATI!C98=0,"",IF(K66-OUTPUT!$F$7=0,0.000001,K66-OUTPUT!$F$7))</f>
        <v/>
      </c>
      <c r="P66" s="80" t="str">
        <f>IF(DATI!C98=0,"",IF(L66-OUTPUT!$F$8=0,0.00001,L66-OUTPUT!$F$8))</f>
        <v/>
      </c>
      <c r="Q66" s="80" t="str">
        <f>IF(DATI!C98=0,"",O66^2)</f>
        <v/>
      </c>
      <c r="R66" s="80" t="str">
        <f>IF(DATI!C98=0,"",P66^2)</f>
        <v/>
      </c>
      <c r="S66" s="146" t="str">
        <f>IF(DATI!C98=0,"",J66*Q66)</f>
        <v/>
      </c>
      <c r="T66" s="146" t="str">
        <f>IF(DATI!C98=0,"",I66*R66)</f>
        <v/>
      </c>
      <c r="U66" s="80" t="str">
        <f>IF(DATI!C98=0,"",I66/I$4)</f>
        <v/>
      </c>
      <c r="V66" s="80" t="str">
        <f>IF(DATI!C98=0,"",I66*Foglio1!$W$64*P66/OUTPUT!$F$16)</f>
        <v/>
      </c>
      <c r="W66" s="80" t="str">
        <f>IF(DATI!C98=0,"",I66*Foglio1!$W$63*P66/OUTPUT!$F$16)</f>
        <v/>
      </c>
      <c r="X66" s="80" t="str">
        <f>IF(DATI!C98=0,"",J66/J$4)</f>
        <v/>
      </c>
      <c r="Y66" s="80" t="str">
        <f>IF(DATI!C98=0,"",J66*Foglio1!$W$63*O66/OUTPUT!$F$16)</f>
        <v/>
      </c>
      <c r="Z66" s="80" t="str">
        <f>IF(DATI!C98=0,"",J66*Foglio1!$W$64*O66/OUTPUT!$F$16)</f>
        <v/>
      </c>
      <c r="AA66" s="155" t="str">
        <f>IF(DATI!C98=0,"",(S66)/$S$4)</f>
        <v/>
      </c>
      <c r="AB66" s="155" t="str">
        <f>IF(DATI!C98=0,"",(T66)/$S$4)</f>
        <v/>
      </c>
      <c r="AC66" s="155" t="str">
        <f>IF(DATI!C98=0,"",Foglio1!$Q$67*TABULATI!AA66)</f>
        <v/>
      </c>
      <c r="AD66" s="155" t="str">
        <f>IF(DATI!C98=0,"",Foglio1!$Q$67*TABULATI!AB66)</f>
        <v/>
      </c>
      <c r="AE66" s="80" t="str">
        <f>IF(DATI!C98=0,"",AC66/O66)</f>
        <v/>
      </c>
      <c r="AF66" s="80" t="str">
        <f>IF(DATI!C98=0,"",AD66/P66)</f>
        <v/>
      </c>
      <c r="AG66" s="156" t="str">
        <f>IF(DATI!C98=0,"",(U66+V66)*Foglio1!$Q$61-W66*Foglio1!$Q$62)</f>
        <v/>
      </c>
      <c r="AH66" s="156" t="str">
        <f>IF(DATI!C98=0,"",(X66+Y66)*Foglio1!$Q$62-Z66*Foglio1!$Q$61)</f>
        <v/>
      </c>
      <c r="AI66" s="156" t="str">
        <f>IF(DATI!C98=0,"",(U66+V66)*Foglio1!$Q$61-W66*Foglio1!$Q$62+AE66)</f>
        <v/>
      </c>
      <c r="AJ66" s="156" t="str">
        <f>IF(DATI!C98=0,"",(X66+Y66)*Foglio1!$Q$62-Z66*Foglio1!$Q$61+AF66)</f>
        <v/>
      </c>
      <c r="AK66" s="156" t="str">
        <f>IF(DATI!C98=0,"",IF(Foglio1!$Q$61=0,0,AI66*100/Foglio1!$Q$61))</f>
        <v/>
      </c>
      <c r="AL66" s="156" t="str">
        <f>IF(DATI!C98=0,"",IF(Foglio1!$Q$62=0,0,AJ66*100/Foglio1!$Q$62))</f>
        <v/>
      </c>
      <c r="AM66" s="156" t="str">
        <f>IF(DATI!C98=0,"",AG66*P66)</f>
        <v/>
      </c>
      <c r="AN66" s="155" t="str">
        <f>IF(DATI!C98=0,"",AH66*O66)</f>
        <v/>
      </c>
      <c r="AW66" s="79"/>
    </row>
    <row r="67" spans="2:49" ht="18" customHeight="1" x14ac:dyDescent="0.25">
      <c r="B67" s="19" t="str">
        <f>IF(DATI!C99=0,"",DATI!B99)</f>
        <v/>
      </c>
      <c r="C67" s="80" t="str">
        <f>IF(DATI!C99=0,"",DATI!C99)</f>
        <v/>
      </c>
      <c r="D67" s="80" t="str">
        <f>IF(DATI!C99=0,"",DATI!D99)</f>
        <v/>
      </c>
      <c r="E67" s="83" t="str">
        <f>IF(DATI!C99=0,"",C67*D67)</f>
        <v/>
      </c>
      <c r="F67" s="80" t="str">
        <f>IF(DATI!C99=0,"",E67/1.2)</f>
        <v/>
      </c>
      <c r="G67" s="80" t="str">
        <f>IF(DATI!C99=0,"",(C67*D67^3)/12)</f>
        <v/>
      </c>
      <c r="H67" s="80" t="str">
        <f>IF(DATI!C99=0,"",(D67*C67^3)/12)</f>
        <v/>
      </c>
      <c r="I67" s="146" t="str">
        <f>IF(DATI!C99=0,"",IF(H67=0,0,1/((DATI!$C$4^3)/(Foglio1!$O$15*DATI!$C$10*H67)+DATI!$C$4/(DATI!$C$11*$F67))))</f>
        <v/>
      </c>
      <c r="J67" s="146" t="str">
        <f>IF(DATI!C99=0,"",IF(G67=0,0,1/((DATI!$C$4^3)/(Foglio1!$O$15*DATI!$C$10*G67)+DATI!$C$4/(DATI!$C$11*$F67))))</f>
        <v/>
      </c>
      <c r="K67" s="80" t="str">
        <f>IF(DATI!C99=0,"",DATI!E99)</f>
        <v/>
      </c>
      <c r="L67" s="80" t="str">
        <f>IF(DATI!C99=0,"",DATI!F99)</f>
        <v/>
      </c>
      <c r="M67" s="146" t="str">
        <f>IF(DATI!C99=0,"",J67*K67)</f>
        <v/>
      </c>
      <c r="N67" s="146" t="str">
        <f>IF(DATI!C99=0,"",I67*L67)</f>
        <v/>
      </c>
      <c r="O67" s="80" t="str">
        <f>IF(DATI!C99=0,"",IF(K67-OUTPUT!$F$7=0,0.000001,K67-OUTPUT!$F$7))</f>
        <v/>
      </c>
      <c r="P67" s="80" t="str">
        <f>IF(DATI!C99=0,"",IF(L67-OUTPUT!$F$8=0,0.00001,L67-OUTPUT!$F$8))</f>
        <v/>
      </c>
      <c r="Q67" s="80" t="str">
        <f>IF(DATI!C99=0,"",O67^2)</f>
        <v/>
      </c>
      <c r="R67" s="80" t="str">
        <f>IF(DATI!C99=0,"",P67^2)</f>
        <v/>
      </c>
      <c r="S67" s="146" t="str">
        <f>IF(DATI!C99=0,"",J67*Q67)</f>
        <v/>
      </c>
      <c r="T67" s="146" t="str">
        <f>IF(DATI!C99=0,"",I67*R67)</f>
        <v/>
      </c>
      <c r="U67" s="80" t="str">
        <f>IF(DATI!C99=0,"",I67/I$4)</f>
        <v/>
      </c>
      <c r="V67" s="80" t="str">
        <f>IF(DATI!C99=0,"",I67*Foglio1!$W$64*P67/OUTPUT!$F$16)</f>
        <v/>
      </c>
      <c r="W67" s="80" t="str">
        <f>IF(DATI!C99=0,"",I67*Foglio1!$W$63*P67/OUTPUT!$F$16)</f>
        <v/>
      </c>
      <c r="X67" s="80" t="str">
        <f>IF(DATI!C99=0,"",J67/J$4)</f>
        <v/>
      </c>
      <c r="Y67" s="80" t="str">
        <f>IF(DATI!C99=0,"",J67*Foglio1!$W$63*O67/OUTPUT!$F$16)</f>
        <v/>
      </c>
      <c r="Z67" s="80" t="str">
        <f>IF(DATI!C99=0,"",J67*Foglio1!$W$64*O67/OUTPUT!$F$16)</f>
        <v/>
      </c>
      <c r="AA67" s="155" t="str">
        <f>IF(DATI!C99=0,"",(S67)/$S$4)</f>
        <v/>
      </c>
      <c r="AB67" s="155" t="str">
        <f>IF(DATI!C99=0,"",(T67)/$S$4)</f>
        <v/>
      </c>
      <c r="AC67" s="155" t="str">
        <f>IF(DATI!C99=0,"",Foglio1!$Q$67*TABULATI!AA67)</f>
        <v/>
      </c>
      <c r="AD67" s="155" t="str">
        <f>IF(DATI!C99=0,"",Foglio1!$Q$67*TABULATI!AB67)</f>
        <v/>
      </c>
      <c r="AE67" s="80" t="str">
        <f>IF(DATI!C99=0,"",AC67/O67)</f>
        <v/>
      </c>
      <c r="AF67" s="80" t="str">
        <f>IF(DATI!C99=0,"",AD67/P67)</f>
        <v/>
      </c>
      <c r="AG67" s="156" t="str">
        <f>IF(DATI!C99=0,"",(U67+V67)*Foglio1!$Q$61-W67*Foglio1!$Q$62)</f>
        <v/>
      </c>
      <c r="AH67" s="156" t="str">
        <f>IF(DATI!C99=0,"",(X67+Y67)*Foglio1!$Q$62-Z67*Foglio1!$Q$61)</f>
        <v/>
      </c>
      <c r="AI67" s="156" t="str">
        <f>IF(DATI!C99=0,"",(U67+V67)*Foglio1!$Q$61-W67*Foglio1!$Q$62+AE67)</f>
        <v/>
      </c>
      <c r="AJ67" s="156" t="str">
        <f>IF(DATI!C99=0,"",(X67+Y67)*Foglio1!$Q$62-Z67*Foglio1!$Q$61+AF67)</f>
        <v/>
      </c>
      <c r="AK67" s="156" t="str">
        <f>IF(DATI!C99=0,"",IF(Foglio1!$Q$61=0,0,AI67*100/Foglio1!$Q$61))</f>
        <v/>
      </c>
      <c r="AL67" s="156" t="str">
        <f>IF(DATI!C99=0,"",IF(Foglio1!$Q$62=0,0,AJ67*100/Foglio1!$Q$62))</f>
        <v/>
      </c>
      <c r="AM67" s="156" t="str">
        <f>IF(DATI!C99=0,"",AG67*P67)</f>
        <v/>
      </c>
      <c r="AN67" s="155" t="str">
        <f>IF(DATI!C99=0,"",AH67*O67)</f>
        <v/>
      </c>
      <c r="AW67" s="79"/>
    </row>
    <row r="68" spans="2:49" ht="18" customHeight="1" x14ac:dyDescent="0.25">
      <c r="B68" s="19" t="str">
        <f>IF(DATI!C100=0,"",DATI!B100)</f>
        <v/>
      </c>
      <c r="C68" s="80" t="str">
        <f>IF(DATI!C100=0,"",DATI!C100)</f>
        <v/>
      </c>
      <c r="D68" s="80" t="str">
        <f>IF(DATI!C100=0,"",DATI!D100)</f>
        <v/>
      </c>
      <c r="E68" s="83" t="str">
        <f>IF(DATI!C100=0,"",C68*D68)</f>
        <v/>
      </c>
      <c r="F68" s="80" t="str">
        <f>IF(DATI!C100=0,"",E68/1.2)</f>
        <v/>
      </c>
      <c r="G68" s="80" t="str">
        <f>IF(DATI!C100=0,"",(C68*D68^3)/12)</f>
        <v/>
      </c>
      <c r="H68" s="80" t="str">
        <f>IF(DATI!C100=0,"",(D68*C68^3)/12)</f>
        <v/>
      </c>
      <c r="I68" s="146" t="str">
        <f>IF(DATI!C100=0,"",IF(H68=0,0,1/((DATI!$C$4^3)/(Foglio1!$O$15*DATI!$C$10*H68)+DATI!$C$4/(DATI!$C$11*$F68))))</f>
        <v/>
      </c>
      <c r="J68" s="146" t="str">
        <f>IF(DATI!C100=0,"",IF(G68=0,0,1/((DATI!$C$4^3)/(Foglio1!$O$15*DATI!$C$10*G68)+DATI!$C$4/(DATI!$C$11*$F68))))</f>
        <v/>
      </c>
      <c r="K68" s="80" t="str">
        <f>IF(DATI!C100=0,"",DATI!E100)</f>
        <v/>
      </c>
      <c r="L68" s="80" t="str">
        <f>IF(DATI!C100=0,"",DATI!F100)</f>
        <v/>
      </c>
      <c r="M68" s="146" t="str">
        <f>IF(DATI!C100=0,"",J68*K68)</f>
        <v/>
      </c>
      <c r="N68" s="146" t="str">
        <f>IF(DATI!C100=0,"",I68*L68)</f>
        <v/>
      </c>
      <c r="O68" s="80" t="str">
        <f>IF(DATI!C100=0,"",IF(K68-OUTPUT!$F$7=0,0.000001,K68-OUTPUT!$F$7))</f>
        <v/>
      </c>
      <c r="P68" s="80" t="str">
        <f>IF(DATI!C100=0,"",IF(L68-OUTPUT!$F$8=0,0.00001,L68-OUTPUT!$F$8))</f>
        <v/>
      </c>
      <c r="Q68" s="80" t="str">
        <f>IF(DATI!C100=0,"",O68^2)</f>
        <v/>
      </c>
      <c r="R68" s="80" t="str">
        <f>IF(DATI!C100=0,"",P68^2)</f>
        <v/>
      </c>
      <c r="S68" s="146" t="str">
        <f>IF(DATI!C100=0,"",J68*Q68)</f>
        <v/>
      </c>
      <c r="T68" s="146" t="str">
        <f>IF(DATI!C100=0,"",I68*R68)</f>
        <v/>
      </c>
      <c r="U68" s="80" t="str">
        <f>IF(DATI!C100=0,"",I68/I$4)</f>
        <v/>
      </c>
      <c r="V68" s="80" t="str">
        <f>IF(DATI!C100=0,"",I68*Foglio1!$W$64*P68/OUTPUT!$F$16)</f>
        <v/>
      </c>
      <c r="W68" s="80" t="str">
        <f>IF(DATI!C100=0,"",I68*Foglio1!$W$63*P68/OUTPUT!$F$16)</f>
        <v/>
      </c>
      <c r="X68" s="80" t="str">
        <f>IF(DATI!C100=0,"",J68/J$4)</f>
        <v/>
      </c>
      <c r="Y68" s="80" t="str">
        <f>IF(DATI!C100=0,"",J68*Foglio1!$W$63*O68/OUTPUT!$F$16)</f>
        <v/>
      </c>
      <c r="Z68" s="80" t="str">
        <f>IF(DATI!C100=0,"",J68*Foglio1!$W$64*O68/OUTPUT!$F$16)</f>
        <v/>
      </c>
      <c r="AA68" s="155" t="str">
        <f>IF(DATI!C100=0,"",(S68)/$S$4)</f>
        <v/>
      </c>
      <c r="AB68" s="155" t="str">
        <f>IF(DATI!C100=0,"",(T68)/$S$4)</f>
        <v/>
      </c>
      <c r="AC68" s="155" t="str">
        <f>IF(DATI!C100=0,"",Foglio1!$Q$67*TABULATI!AA68)</f>
        <v/>
      </c>
      <c r="AD68" s="155" t="str">
        <f>IF(DATI!C100=0,"",Foglio1!$Q$67*TABULATI!AB68)</f>
        <v/>
      </c>
      <c r="AE68" s="80" t="str">
        <f>IF(DATI!C100=0,"",AC68/O68)</f>
        <v/>
      </c>
      <c r="AF68" s="80" t="str">
        <f>IF(DATI!C100=0,"",AD68/P68)</f>
        <v/>
      </c>
      <c r="AG68" s="156" t="str">
        <f>IF(DATI!C100=0,"",(U68+V68)*Foglio1!$Q$61-W68*Foglio1!$Q$62)</f>
        <v/>
      </c>
      <c r="AH68" s="156" t="str">
        <f>IF(DATI!C100=0,"",(X68+Y68)*Foglio1!$Q$62-Z68*Foglio1!$Q$61)</f>
        <v/>
      </c>
      <c r="AI68" s="156" t="str">
        <f>IF(DATI!C100=0,"",(U68+V68)*Foglio1!$Q$61-W68*Foglio1!$Q$62+AE68)</f>
        <v/>
      </c>
      <c r="AJ68" s="156" t="str">
        <f>IF(DATI!C100=0,"",(X68+Y68)*Foglio1!$Q$62-Z68*Foglio1!$Q$61+AF68)</f>
        <v/>
      </c>
      <c r="AK68" s="156" t="str">
        <f>IF(DATI!C100=0,"",IF(Foglio1!$Q$61=0,0,AI68*100/Foglio1!$Q$61))</f>
        <v/>
      </c>
      <c r="AL68" s="156" t="str">
        <f>IF(DATI!C100=0,"",IF(Foglio1!$Q$62=0,0,AJ68*100/Foglio1!$Q$62))</f>
        <v/>
      </c>
      <c r="AM68" s="156" t="str">
        <f>IF(DATI!C100=0,"",AG68*P68)</f>
        <v/>
      </c>
      <c r="AN68" s="155" t="str">
        <f>IF(DATI!C100=0,"",AH68*O68)</f>
        <v/>
      </c>
      <c r="AW68" s="79"/>
    </row>
    <row r="69" spans="2:49" ht="18" customHeight="1" x14ac:dyDescent="0.25">
      <c r="B69" s="19" t="str">
        <f>IF(DATI!C101=0,"",DATI!B101)</f>
        <v/>
      </c>
      <c r="C69" s="80" t="str">
        <f>IF(DATI!C101=0,"",DATI!C101)</f>
        <v/>
      </c>
      <c r="D69" s="80" t="str">
        <f>IF(DATI!C101=0,"",DATI!D101)</f>
        <v/>
      </c>
      <c r="E69" s="83" t="str">
        <f>IF(DATI!C101=0,"",C69*D69)</f>
        <v/>
      </c>
      <c r="F69" s="80" t="str">
        <f>IF(DATI!C101=0,"",E69/1.2)</f>
        <v/>
      </c>
      <c r="G69" s="80" t="str">
        <f>IF(DATI!C101=0,"",(C69*D69^3)/12)</f>
        <v/>
      </c>
      <c r="H69" s="80" t="str">
        <f>IF(DATI!C101=0,"",(D69*C69^3)/12)</f>
        <v/>
      </c>
      <c r="I69" s="146" t="str">
        <f>IF(DATI!C101=0,"",IF(H69=0,0,1/((DATI!$C$4^3)/(Foglio1!$O$15*DATI!$C$10*H69)+DATI!$C$4/(DATI!$C$11*$F69))))</f>
        <v/>
      </c>
      <c r="J69" s="146" t="str">
        <f>IF(DATI!C101=0,"",IF(G69=0,0,1/((DATI!$C$4^3)/(Foglio1!$O$15*DATI!$C$10*G69)+DATI!$C$4/(DATI!$C$11*$F69))))</f>
        <v/>
      </c>
      <c r="K69" s="80" t="str">
        <f>IF(DATI!C101=0,"",DATI!E101)</f>
        <v/>
      </c>
      <c r="L69" s="80" t="str">
        <f>IF(DATI!C101=0,"",DATI!F101)</f>
        <v/>
      </c>
      <c r="M69" s="146" t="str">
        <f>IF(DATI!C101=0,"",J69*K69)</f>
        <v/>
      </c>
      <c r="N69" s="146" t="str">
        <f>IF(DATI!C101=0,"",I69*L69)</f>
        <v/>
      </c>
      <c r="O69" s="80" t="str">
        <f>IF(DATI!C101=0,"",IF(K69-OUTPUT!$F$7=0,0.000001,K69-OUTPUT!$F$7))</f>
        <v/>
      </c>
      <c r="P69" s="80" t="str">
        <f>IF(DATI!C101=0,"",IF(L69-OUTPUT!$F$8=0,0.00001,L69-OUTPUT!$F$8))</f>
        <v/>
      </c>
      <c r="Q69" s="80" t="str">
        <f>IF(DATI!C101=0,"",O69^2)</f>
        <v/>
      </c>
      <c r="R69" s="80" t="str">
        <f>IF(DATI!C101=0,"",P69^2)</f>
        <v/>
      </c>
      <c r="S69" s="146" t="str">
        <f>IF(DATI!C101=0,"",J69*Q69)</f>
        <v/>
      </c>
      <c r="T69" s="146" t="str">
        <f>IF(DATI!C101=0,"",I69*R69)</f>
        <v/>
      </c>
      <c r="U69" s="80" t="str">
        <f>IF(DATI!C101=0,"",I69/I$4)</f>
        <v/>
      </c>
      <c r="V69" s="80" t="str">
        <f>IF(DATI!C101=0,"",I69*Foglio1!$W$64*P69/OUTPUT!$F$16)</f>
        <v/>
      </c>
      <c r="W69" s="80" t="str">
        <f>IF(DATI!C101=0,"",I69*Foglio1!$W$63*P69/OUTPUT!$F$16)</f>
        <v/>
      </c>
      <c r="X69" s="80" t="str">
        <f>IF(DATI!C101=0,"",J69/J$4)</f>
        <v/>
      </c>
      <c r="Y69" s="80" t="str">
        <f>IF(DATI!C101=0,"",J69*Foglio1!$W$63*O69/OUTPUT!$F$16)</f>
        <v/>
      </c>
      <c r="Z69" s="80" t="str">
        <f>IF(DATI!C101=0,"",J69*Foglio1!$W$64*O69/OUTPUT!$F$16)</f>
        <v/>
      </c>
      <c r="AA69" s="155" t="str">
        <f>IF(DATI!C101=0,"",(S69)/$S$4)</f>
        <v/>
      </c>
      <c r="AB69" s="155" t="str">
        <f>IF(DATI!C101=0,"",(T69)/$S$4)</f>
        <v/>
      </c>
      <c r="AC69" s="155" t="str">
        <f>IF(DATI!C101=0,"",Foglio1!$Q$67*TABULATI!AA69)</f>
        <v/>
      </c>
      <c r="AD69" s="155" t="str">
        <f>IF(DATI!C101=0,"",Foglio1!$Q$67*TABULATI!AB69)</f>
        <v/>
      </c>
      <c r="AE69" s="80" t="str">
        <f>IF(DATI!C101=0,"",AC69/O69)</f>
        <v/>
      </c>
      <c r="AF69" s="80" t="str">
        <f>IF(DATI!C101=0,"",AD69/P69)</f>
        <v/>
      </c>
      <c r="AG69" s="156" t="str">
        <f>IF(DATI!C101=0,"",(U69+V69)*Foglio1!$Q$61-W69*Foglio1!$Q$62)</f>
        <v/>
      </c>
      <c r="AH69" s="156" t="str">
        <f>IF(DATI!C101=0,"",(X69+Y69)*Foglio1!$Q$62-Z69*Foglio1!$Q$61)</f>
        <v/>
      </c>
      <c r="AI69" s="156" t="str">
        <f>IF(DATI!C101=0,"",(U69+V69)*Foglio1!$Q$61-W69*Foglio1!$Q$62+AE69)</f>
        <v/>
      </c>
      <c r="AJ69" s="156" t="str">
        <f>IF(DATI!C101=0,"",(X69+Y69)*Foglio1!$Q$62-Z69*Foglio1!$Q$61+AF69)</f>
        <v/>
      </c>
      <c r="AK69" s="156" t="str">
        <f>IF(DATI!C101=0,"",IF(Foglio1!$Q$61=0,0,AI69*100/Foglio1!$Q$61))</f>
        <v/>
      </c>
      <c r="AL69" s="156" t="str">
        <f>IF(DATI!C101=0,"",IF(Foglio1!$Q$62=0,0,AJ69*100/Foglio1!$Q$62))</f>
        <v/>
      </c>
      <c r="AM69" s="156" t="str">
        <f>IF(DATI!C101=0,"",AG69*P69)</f>
        <v/>
      </c>
      <c r="AN69" s="155" t="str">
        <f>IF(DATI!C101=0,"",AH69*O69)</f>
        <v/>
      </c>
      <c r="AW69" s="79"/>
    </row>
    <row r="70" spans="2:49" ht="18" customHeight="1" x14ac:dyDescent="0.25">
      <c r="B70" s="19" t="str">
        <f>IF(DATI!C102=0,"",DATI!B102)</f>
        <v/>
      </c>
      <c r="C70" s="80" t="str">
        <f>IF(DATI!C102=0,"",DATI!C102)</f>
        <v/>
      </c>
      <c r="D70" s="80" t="str">
        <f>IF(DATI!C102=0,"",DATI!D102)</f>
        <v/>
      </c>
      <c r="E70" s="83" t="str">
        <f>IF(DATI!C102=0,"",C70*D70)</f>
        <v/>
      </c>
      <c r="F70" s="80" t="str">
        <f>IF(DATI!C102=0,"",E70/1.2)</f>
        <v/>
      </c>
      <c r="G70" s="80" t="str">
        <f>IF(DATI!C102=0,"",(C70*D70^3)/12)</f>
        <v/>
      </c>
      <c r="H70" s="80" t="str">
        <f>IF(DATI!C102=0,"",(D70*C70^3)/12)</f>
        <v/>
      </c>
      <c r="I70" s="146" t="str">
        <f>IF(DATI!C102=0,"",IF(H70=0,0,1/((DATI!$C$4^3)/(Foglio1!$O$15*DATI!$C$10*H70)+DATI!$C$4/(DATI!$C$11*$F70))))</f>
        <v/>
      </c>
      <c r="J70" s="146" t="str">
        <f>IF(DATI!C102=0,"",IF(G70=0,0,1/((DATI!$C$4^3)/(Foglio1!$O$15*DATI!$C$10*G70)+DATI!$C$4/(DATI!$C$11*$F70))))</f>
        <v/>
      </c>
      <c r="K70" s="80" t="str">
        <f>IF(DATI!C102=0,"",DATI!E102)</f>
        <v/>
      </c>
      <c r="L70" s="80" t="str">
        <f>IF(DATI!C102=0,"",DATI!F102)</f>
        <v/>
      </c>
      <c r="M70" s="146" t="str">
        <f>IF(DATI!C102=0,"",J70*K70)</f>
        <v/>
      </c>
      <c r="N70" s="146" t="str">
        <f>IF(DATI!C102=0,"",I70*L70)</f>
        <v/>
      </c>
      <c r="O70" s="80" t="str">
        <f>IF(DATI!C102=0,"",IF(K70-OUTPUT!$F$7=0,0.000001,K70-OUTPUT!$F$7))</f>
        <v/>
      </c>
      <c r="P70" s="80" t="str">
        <f>IF(DATI!C102=0,"",IF(L70-OUTPUT!$F$8=0,0.00001,L70-OUTPUT!$F$8))</f>
        <v/>
      </c>
      <c r="Q70" s="80" t="str">
        <f>IF(DATI!C102=0,"",O70^2)</f>
        <v/>
      </c>
      <c r="R70" s="80" t="str">
        <f>IF(DATI!C102=0,"",P70^2)</f>
        <v/>
      </c>
      <c r="S70" s="146" t="str">
        <f>IF(DATI!C102=0,"",J70*Q70)</f>
        <v/>
      </c>
      <c r="T70" s="146" t="str">
        <f>IF(DATI!C102=0,"",I70*R70)</f>
        <v/>
      </c>
      <c r="U70" s="80" t="str">
        <f>IF(DATI!C102=0,"",I70/I$4)</f>
        <v/>
      </c>
      <c r="V70" s="80" t="str">
        <f>IF(DATI!C102=0,"",I70*Foglio1!$W$64*P70/OUTPUT!$F$16)</f>
        <v/>
      </c>
      <c r="W70" s="80" t="str">
        <f>IF(DATI!C102=0,"",I70*Foglio1!$W$63*P70/OUTPUT!$F$16)</f>
        <v/>
      </c>
      <c r="X70" s="80" t="str">
        <f>IF(DATI!C102=0,"",J70/J$4)</f>
        <v/>
      </c>
      <c r="Y70" s="80" t="str">
        <f>IF(DATI!C102=0,"",J70*Foglio1!$W$63*O70/OUTPUT!$F$16)</f>
        <v/>
      </c>
      <c r="Z70" s="80" t="str">
        <f>IF(DATI!C102=0,"",J70*Foglio1!$W$64*O70/OUTPUT!$F$16)</f>
        <v/>
      </c>
      <c r="AA70" s="155" t="str">
        <f>IF(DATI!C102=0,"",(S70)/$S$4)</f>
        <v/>
      </c>
      <c r="AB70" s="155" t="str">
        <f>IF(DATI!C102=0,"",(T70)/$S$4)</f>
        <v/>
      </c>
      <c r="AC70" s="155" t="str">
        <f>IF(DATI!C102=0,"",Foglio1!$Q$67*TABULATI!AA70)</f>
        <v/>
      </c>
      <c r="AD70" s="155" t="str">
        <f>IF(DATI!C102=0,"",Foglio1!$Q$67*TABULATI!AB70)</f>
        <v/>
      </c>
      <c r="AE70" s="80" t="str">
        <f>IF(DATI!C102=0,"",AC70/O70)</f>
        <v/>
      </c>
      <c r="AF70" s="80" t="str">
        <f>IF(DATI!C102=0,"",AD70/P70)</f>
        <v/>
      </c>
      <c r="AG70" s="156" t="str">
        <f>IF(DATI!C102=0,"",(U70+V70)*Foglio1!$Q$61-W70*Foglio1!$Q$62)</f>
        <v/>
      </c>
      <c r="AH70" s="156" t="str">
        <f>IF(DATI!C102=0,"",(X70+Y70)*Foglio1!$Q$62-Z70*Foglio1!$Q$61)</f>
        <v/>
      </c>
      <c r="AI70" s="156" t="str">
        <f>IF(DATI!C102=0,"",(U70+V70)*Foglio1!$Q$61-W70*Foglio1!$Q$62+AE70)</f>
        <v/>
      </c>
      <c r="AJ70" s="156" t="str">
        <f>IF(DATI!C102=0,"",(X70+Y70)*Foglio1!$Q$62-Z70*Foglio1!$Q$61+AF70)</f>
        <v/>
      </c>
      <c r="AK70" s="156" t="str">
        <f>IF(DATI!C102=0,"",IF(Foglio1!$Q$61=0,0,AI70*100/Foglio1!$Q$61))</f>
        <v/>
      </c>
      <c r="AL70" s="156" t="str">
        <f>IF(DATI!C102=0,"",IF(Foglio1!$Q$62=0,0,AJ70*100/Foglio1!$Q$62))</f>
        <v/>
      </c>
      <c r="AM70" s="156" t="str">
        <f>IF(DATI!C102=0,"",AG70*P70)</f>
        <v/>
      </c>
      <c r="AN70" s="155" t="str">
        <f>IF(DATI!C102=0,"",AH70*O70)</f>
        <v/>
      </c>
      <c r="AW70" s="79"/>
    </row>
    <row r="71" spans="2:49" ht="18" customHeight="1" x14ac:dyDescent="0.25">
      <c r="B71" s="19" t="str">
        <f>IF(DATI!C103=0,"",DATI!B103)</f>
        <v/>
      </c>
      <c r="C71" s="80" t="str">
        <f>IF(DATI!C103=0,"",DATI!C103)</f>
        <v/>
      </c>
      <c r="D71" s="80" t="str">
        <f>IF(DATI!C103=0,"",DATI!D103)</f>
        <v/>
      </c>
      <c r="E71" s="83" t="str">
        <f>IF(DATI!C103=0,"",C71*D71)</f>
        <v/>
      </c>
      <c r="F71" s="80" t="str">
        <f>IF(DATI!C103=0,"",E71/1.2)</f>
        <v/>
      </c>
      <c r="G71" s="80" t="str">
        <f>IF(DATI!C103=0,"",(C71*D71^3)/12)</f>
        <v/>
      </c>
      <c r="H71" s="80" t="str">
        <f>IF(DATI!C103=0,"",(D71*C71^3)/12)</f>
        <v/>
      </c>
      <c r="I71" s="146" t="str">
        <f>IF(DATI!C103=0,"",IF(H71=0,0,1/((DATI!$C$4^3)/(Foglio1!$O$15*DATI!$C$10*H71)+DATI!$C$4/(DATI!$C$11*$F71))))</f>
        <v/>
      </c>
      <c r="J71" s="146" t="str">
        <f>IF(DATI!C103=0,"",IF(G71=0,0,1/((DATI!$C$4^3)/(Foglio1!$O$15*DATI!$C$10*G71)+DATI!$C$4/(DATI!$C$11*$F71))))</f>
        <v/>
      </c>
      <c r="K71" s="80" t="str">
        <f>IF(DATI!C103=0,"",DATI!E103)</f>
        <v/>
      </c>
      <c r="L71" s="80" t="str">
        <f>IF(DATI!C103=0,"",DATI!F103)</f>
        <v/>
      </c>
      <c r="M71" s="146" t="str">
        <f>IF(DATI!C103=0,"",J71*K71)</f>
        <v/>
      </c>
      <c r="N71" s="146" t="str">
        <f>IF(DATI!C103=0,"",I71*L71)</f>
        <v/>
      </c>
      <c r="O71" s="80" t="str">
        <f>IF(DATI!C103=0,"",IF(K71-OUTPUT!$F$7=0,0.000001,K71-OUTPUT!$F$7))</f>
        <v/>
      </c>
      <c r="P71" s="80" t="str">
        <f>IF(DATI!C103=0,"",IF(L71-OUTPUT!$F$8=0,0.00001,L71-OUTPUT!$F$8))</f>
        <v/>
      </c>
      <c r="Q71" s="80" t="str">
        <f>IF(DATI!C103=0,"",O71^2)</f>
        <v/>
      </c>
      <c r="R71" s="80" t="str">
        <f>IF(DATI!C103=0,"",P71^2)</f>
        <v/>
      </c>
      <c r="S71" s="146" t="str">
        <f>IF(DATI!C103=0,"",J71*Q71)</f>
        <v/>
      </c>
      <c r="T71" s="146" t="str">
        <f>IF(DATI!C103=0,"",I71*R71)</f>
        <v/>
      </c>
      <c r="U71" s="80" t="str">
        <f>IF(DATI!C103=0,"",I71/I$4)</f>
        <v/>
      </c>
      <c r="V71" s="80" t="str">
        <f>IF(DATI!C103=0,"",I71*Foglio1!$W$64*P71/OUTPUT!$F$16)</f>
        <v/>
      </c>
      <c r="W71" s="80" t="str">
        <f>IF(DATI!C103=0,"",I71*Foglio1!$W$63*P71/OUTPUT!$F$16)</f>
        <v/>
      </c>
      <c r="X71" s="80" t="str">
        <f>IF(DATI!C103=0,"",J71/J$4)</f>
        <v/>
      </c>
      <c r="Y71" s="80" t="str">
        <f>IF(DATI!C103=0,"",J71*Foglio1!$W$63*O71/OUTPUT!$F$16)</f>
        <v/>
      </c>
      <c r="Z71" s="80" t="str">
        <f>IF(DATI!C103=0,"",J71*Foglio1!$W$64*O71/OUTPUT!$F$16)</f>
        <v/>
      </c>
      <c r="AA71" s="155" t="str">
        <f>IF(DATI!C103=0,"",(S71)/$S$4)</f>
        <v/>
      </c>
      <c r="AB71" s="155" t="str">
        <f>IF(DATI!C103=0,"",(T71)/$S$4)</f>
        <v/>
      </c>
      <c r="AC71" s="155" t="str">
        <f>IF(DATI!C103=0,"",Foglio1!$Q$67*TABULATI!AA71)</f>
        <v/>
      </c>
      <c r="AD71" s="155" t="str">
        <f>IF(DATI!C103=0,"",Foglio1!$Q$67*TABULATI!AB71)</f>
        <v/>
      </c>
      <c r="AE71" s="80" t="str">
        <f>IF(DATI!C103=0,"",AC71/O71)</f>
        <v/>
      </c>
      <c r="AF71" s="80" t="str">
        <f>IF(DATI!C103=0,"",AD71/P71)</f>
        <v/>
      </c>
      <c r="AG71" s="156" t="str">
        <f>IF(DATI!C103=0,"",(U71+V71)*Foglio1!$Q$61-W71*Foglio1!$Q$62)</f>
        <v/>
      </c>
      <c r="AH71" s="156" t="str">
        <f>IF(DATI!C103=0,"",(X71+Y71)*Foglio1!$Q$62-Z71*Foglio1!$Q$61)</f>
        <v/>
      </c>
      <c r="AI71" s="156" t="str">
        <f>IF(DATI!C103=0,"",(U71+V71)*Foglio1!$Q$61-W71*Foglio1!$Q$62+AE71)</f>
        <v/>
      </c>
      <c r="AJ71" s="156" t="str">
        <f>IF(DATI!C103=0,"",(X71+Y71)*Foglio1!$Q$62-Z71*Foglio1!$Q$61+AF71)</f>
        <v/>
      </c>
      <c r="AK71" s="156" t="str">
        <f>IF(DATI!C103=0,"",IF(Foglio1!$Q$61=0,0,AI71*100/Foglio1!$Q$61))</f>
        <v/>
      </c>
      <c r="AL71" s="156" t="str">
        <f>IF(DATI!C103=0,"",IF(Foglio1!$Q$62=0,0,AJ71*100/Foglio1!$Q$62))</f>
        <v/>
      </c>
      <c r="AM71" s="156" t="str">
        <f>IF(DATI!C103=0,"",AG71*P71)</f>
        <v/>
      </c>
      <c r="AN71" s="155" t="str">
        <f>IF(DATI!C103=0,"",AH71*O71)</f>
        <v/>
      </c>
      <c r="AW71" s="79"/>
    </row>
    <row r="72" spans="2:49" ht="18" customHeight="1" x14ac:dyDescent="0.25">
      <c r="B72" s="19" t="str">
        <f>IF(DATI!C104=0,"",DATI!B104)</f>
        <v/>
      </c>
      <c r="C72" s="80" t="str">
        <f>IF(DATI!C104=0,"",DATI!C104)</f>
        <v/>
      </c>
      <c r="D72" s="80" t="str">
        <f>IF(DATI!C104=0,"",DATI!D104)</f>
        <v/>
      </c>
      <c r="E72" s="83" t="str">
        <f>IF(DATI!C104=0,"",C72*D72)</f>
        <v/>
      </c>
      <c r="F72" s="80" t="str">
        <f>IF(DATI!C104=0,"",E72/1.2)</f>
        <v/>
      </c>
      <c r="G72" s="80" t="str">
        <f>IF(DATI!C104=0,"",(C72*D72^3)/12)</f>
        <v/>
      </c>
      <c r="H72" s="80" t="str">
        <f>IF(DATI!C104=0,"",(D72*C72^3)/12)</f>
        <v/>
      </c>
      <c r="I72" s="146" t="str">
        <f>IF(DATI!C104=0,"",IF(H72=0,0,1/((DATI!$C$4^3)/(Foglio1!$O$15*DATI!$C$10*H72)+DATI!$C$4/(DATI!$C$11*$F72))))</f>
        <v/>
      </c>
      <c r="J72" s="146" t="str">
        <f>IF(DATI!C104=0,"",IF(G72=0,0,1/((DATI!$C$4^3)/(Foglio1!$O$15*DATI!$C$10*G72)+DATI!$C$4/(DATI!$C$11*$F72))))</f>
        <v/>
      </c>
      <c r="K72" s="80" t="str">
        <f>IF(DATI!C104=0,"",DATI!E104)</f>
        <v/>
      </c>
      <c r="L72" s="80" t="str">
        <f>IF(DATI!C104=0,"",DATI!F104)</f>
        <v/>
      </c>
      <c r="M72" s="146" t="str">
        <f>IF(DATI!C104=0,"",J72*K72)</f>
        <v/>
      </c>
      <c r="N72" s="146" t="str">
        <f>IF(DATI!C104=0,"",I72*L72)</f>
        <v/>
      </c>
      <c r="O72" s="80" t="str">
        <f>IF(DATI!C104=0,"",IF(K72-OUTPUT!$F$7=0,0.000001,K72-OUTPUT!$F$7))</f>
        <v/>
      </c>
      <c r="P72" s="80" t="str">
        <f>IF(DATI!C104=0,"",IF(L72-OUTPUT!$F$8=0,0.00001,L72-OUTPUT!$F$8))</f>
        <v/>
      </c>
      <c r="Q72" s="80" t="str">
        <f>IF(DATI!C104=0,"",O72^2)</f>
        <v/>
      </c>
      <c r="R72" s="80" t="str">
        <f>IF(DATI!C104=0,"",P72^2)</f>
        <v/>
      </c>
      <c r="S72" s="146" t="str">
        <f>IF(DATI!C104=0,"",J72*Q72)</f>
        <v/>
      </c>
      <c r="T72" s="146" t="str">
        <f>IF(DATI!C104=0,"",I72*R72)</f>
        <v/>
      </c>
      <c r="U72" s="80" t="str">
        <f>IF(DATI!C104=0,"",I72/I$4)</f>
        <v/>
      </c>
      <c r="V72" s="80" t="str">
        <f>IF(DATI!C104=0,"",I72*Foglio1!$W$64*P72/OUTPUT!$F$16)</f>
        <v/>
      </c>
      <c r="W72" s="80" t="str">
        <f>IF(DATI!C104=0,"",I72*Foglio1!$W$63*P72/OUTPUT!$F$16)</f>
        <v/>
      </c>
      <c r="X72" s="80" t="str">
        <f>IF(DATI!C104=0,"",J72/J$4)</f>
        <v/>
      </c>
      <c r="Y72" s="80" t="str">
        <f>IF(DATI!C104=0,"",J72*Foglio1!$W$63*O72/OUTPUT!$F$16)</f>
        <v/>
      </c>
      <c r="Z72" s="80" t="str">
        <f>IF(DATI!C104=0,"",J72*Foglio1!$W$64*O72/OUTPUT!$F$16)</f>
        <v/>
      </c>
      <c r="AA72" s="155" t="str">
        <f>IF(DATI!C104=0,"",(S72)/$S$4)</f>
        <v/>
      </c>
      <c r="AB72" s="155" t="str">
        <f>IF(DATI!C104=0,"",(T72)/$S$4)</f>
        <v/>
      </c>
      <c r="AC72" s="155" t="str">
        <f>IF(DATI!C104=0,"",Foglio1!$Q$67*TABULATI!AA72)</f>
        <v/>
      </c>
      <c r="AD72" s="155" t="str">
        <f>IF(DATI!C104=0,"",Foglio1!$Q$67*TABULATI!AB72)</f>
        <v/>
      </c>
      <c r="AE72" s="80" t="str">
        <f>IF(DATI!C104=0,"",AC72/O72)</f>
        <v/>
      </c>
      <c r="AF72" s="80" t="str">
        <f>IF(DATI!C104=0,"",AD72/P72)</f>
        <v/>
      </c>
      <c r="AG72" s="156" t="str">
        <f>IF(DATI!C104=0,"",(U72+V72)*Foglio1!$Q$61-W72*Foglio1!$Q$62)</f>
        <v/>
      </c>
      <c r="AH72" s="156" t="str">
        <f>IF(DATI!C104=0,"",(X72+Y72)*Foglio1!$Q$62-Z72*Foglio1!$Q$61)</f>
        <v/>
      </c>
      <c r="AI72" s="156" t="str">
        <f>IF(DATI!C104=0,"",(U72+V72)*Foglio1!$Q$61-W72*Foglio1!$Q$62+AE72)</f>
        <v/>
      </c>
      <c r="AJ72" s="156" t="str">
        <f>IF(DATI!C104=0,"",(X72+Y72)*Foglio1!$Q$62-Z72*Foglio1!$Q$61+AF72)</f>
        <v/>
      </c>
      <c r="AK72" s="156" t="str">
        <f>IF(DATI!C104=0,"",IF(Foglio1!$Q$61=0,0,AI72*100/Foglio1!$Q$61))</f>
        <v/>
      </c>
      <c r="AL72" s="156" t="str">
        <f>IF(DATI!C104=0,"",IF(Foglio1!$Q$62=0,0,AJ72*100/Foglio1!$Q$62))</f>
        <v/>
      </c>
      <c r="AM72" s="156" t="str">
        <f>IF(DATI!C104=0,"",AG72*P72)</f>
        <v/>
      </c>
      <c r="AN72" s="155" t="str">
        <f>IF(DATI!C104=0,"",AH72*O72)</f>
        <v/>
      </c>
      <c r="AW72" s="79"/>
    </row>
    <row r="73" spans="2:49" ht="18" customHeight="1" x14ac:dyDescent="0.25">
      <c r="B73" s="19" t="str">
        <f>IF(DATI!C105=0,"",DATI!B105)</f>
        <v/>
      </c>
      <c r="C73" s="80" t="str">
        <f>IF(DATI!C105=0,"",DATI!C105)</f>
        <v/>
      </c>
      <c r="D73" s="80" t="str">
        <f>IF(DATI!C105=0,"",DATI!D105)</f>
        <v/>
      </c>
      <c r="E73" s="83" t="str">
        <f>IF(DATI!C105=0,"",C73*D73)</f>
        <v/>
      </c>
      <c r="F73" s="80" t="str">
        <f>IF(DATI!C105=0,"",E73/1.2)</f>
        <v/>
      </c>
      <c r="G73" s="80" t="str">
        <f>IF(DATI!C105=0,"",(C73*D73^3)/12)</f>
        <v/>
      </c>
      <c r="H73" s="80" t="str">
        <f>IF(DATI!C105=0,"",(D73*C73^3)/12)</f>
        <v/>
      </c>
      <c r="I73" s="146" t="str">
        <f>IF(DATI!C105=0,"",IF(H73=0,0,1/((DATI!$C$4^3)/(Foglio1!$O$15*DATI!$C$10*H73)+DATI!$C$4/(DATI!$C$11*$F73))))</f>
        <v/>
      </c>
      <c r="J73" s="146" t="str">
        <f>IF(DATI!C105=0,"",IF(G73=0,0,1/((DATI!$C$4^3)/(Foglio1!$O$15*DATI!$C$10*G73)+DATI!$C$4/(DATI!$C$11*$F73))))</f>
        <v/>
      </c>
      <c r="K73" s="80" t="str">
        <f>IF(DATI!C105=0,"",DATI!E105)</f>
        <v/>
      </c>
      <c r="L73" s="80" t="str">
        <f>IF(DATI!C105=0,"",DATI!F105)</f>
        <v/>
      </c>
      <c r="M73" s="146" t="str">
        <f>IF(DATI!C105=0,"",J73*K73)</f>
        <v/>
      </c>
      <c r="N73" s="146" t="str">
        <f>IF(DATI!C105=0,"",I73*L73)</f>
        <v/>
      </c>
      <c r="O73" s="80" t="str">
        <f>IF(DATI!C105=0,"",IF(K73-OUTPUT!$F$7=0,0.000001,K73-OUTPUT!$F$7))</f>
        <v/>
      </c>
      <c r="P73" s="80" t="str">
        <f>IF(DATI!C105=0,"",IF(L73-OUTPUT!$F$8=0,0.00001,L73-OUTPUT!$F$8))</f>
        <v/>
      </c>
      <c r="Q73" s="80" t="str">
        <f>IF(DATI!C105=0,"",O73^2)</f>
        <v/>
      </c>
      <c r="R73" s="80" t="str">
        <f>IF(DATI!C105=0,"",P73^2)</f>
        <v/>
      </c>
      <c r="S73" s="146" t="str">
        <f>IF(DATI!C105=0,"",J73*Q73)</f>
        <v/>
      </c>
      <c r="T73" s="146" t="str">
        <f>IF(DATI!C105=0,"",I73*R73)</f>
        <v/>
      </c>
      <c r="U73" s="80" t="str">
        <f>IF(DATI!C105=0,"",I73/I$4)</f>
        <v/>
      </c>
      <c r="V73" s="80" t="str">
        <f>IF(DATI!C105=0,"",I73*Foglio1!$W$64*P73/OUTPUT!$F$16)</f>
        <v/>
      </c>
      <c r="W73" s="80" t="str">
        <f>IF(DATI!C105=0,"",I73*Foglio1!$W$63*P73/OUTPUT!$F$16)</f>
        <v/>
      </c>
      <c r="X73" s="80" t="str">
        <f>IF(DATI!C105=0,"",J73/J$4)</f>
        <v/>
      </c>
      <c r="Y73" s="80" t="str">
        <f>IF(DATI!C105=0,"",J73*Foglio1!$W$63*O73/OUTPUT!$F$16)</f>
        <v/>
      </c>
      <c r="Z73" s="80" t="str">
        <f>IF(DATI!C105=0,"",J73*Foglio1!$W$64*O73/OUTPUT!$F$16)</f>
        <v/>
      </c>
      <c r="AA73" s="155" t="str">
        <f>IF(DATI!C105=0,"",(S73)/$S$4)</f>
        <v/>
      </c>
      <c r="AB73" s="155" t="str">
        <f>IF(DATI!C105=0,"",(T73)/$S$4)</f>
        <v/>
      </c>
      <c r="AC73" s="155" t="str">
        <f>IF(DATI!C105=0,"",Foglio1!$Q$67*TABULATI!AA73)</f>
        <v/>
      </c>
      <c r="AD73" s="155" t="str">
        <f>IF(DATI!C105=0,"",Foglio1!$Q$67*TABULATI!AB73)</f>
        <v/>
      </c>
      <c r="AE73" s="80" t="str">
        <f>IF(DATI!C105=0,"",AC73/O73)</f>
        <v/>
      </c>
      <c r="AF73" s="80" t="str">
        <f>IF(DATI!C105=0,"",AD73/P73)</f>
        <v/>
      </c>
      <c r="AG73" s="156" t="str">
        <f>IF(DATI!C105=0,"",(U73+V73)*Foglio1!$Q$61-W73*Foglio1!$Q$62)</f>
        <v/>
      </c>
      <c r="AH73" s="156" t="str">
        <f>IF(DATI!C105=0,"",(X73+Y73)*Foglio1!$Q$62-Z73*Foglio1!$Q$61)</f>
        <v/>
      </c>
      <c r="AI73" s="156" t="str">
        <f>IF(DATI!C105=0,"",(U73+V73)*Foglio1!$Q$61-W73*Foglio1!$Q$62+AE73)</f>
        <v/>
      </c>
      <c r="AJ73" s="156" t="str">
        <f>IF(DATI!C105=0,"",(X73+Y73)*Foglio1!$Q$62-Z73*Foglio1!$Q$61+AF73)</f>
        <v/>
      </c>
      <c r="AK73" s="156" t="str">
        <f>IF(DATI!C105=0,"",IF(Foglio1!$Q$61=0,0,AI73*100/Foglio1!$Q$61))</f>
        <v/>
      </c>
      <c r="AL73" s="156" t="str">
        <f>IF(DATI!C105=0,"",IF(Foglio1!$Q$62=0,0,AJ73*100/Foglio1!$Q$62))</f>
        <v/>
      </c>
      <c r="AM73" s="156" t="str">
        <f>IF(DATI!C105=0,"",AG73*P73)</f>
        <v/>
      </c>
      <c r="AN73" s="155" t="str">
        <f>IF(DATI!C105=0,"",AH73*O73)</f>
        <v/>
      </c>
      <c r="AW73" s="79"/>
    </row>
    <row r="74" spans="2:49" ht="18" customHeight="1" x14ac:dyDescent="0.25">
      <c r="B74" s="19" t="str">
        <f>IF(DATI!C106=0,"",DATI!B106)</f>
        <v/>
      </c>
      <c r="C74" s="80" t="str">
        <f>IF(DATI!C106=0,"",DATI!C106)</f>
        <v/>
      </c>
      <c r="D74" s="80" t="str">
        <f>IF(DATI!C106=0,"",DATI!D106)</f>
        <v/>
      </c>
      <c r="E74" s="83" t="str">
        <f>IF(DATI!C106=0,"",C74*D74)</f>
        <v/>
      </c>
      <c r="F74" s="80" t="str">
        <f>IF(DATI!C106=0,"",E74/1.2)</f>
        <v/>
      </c>
      <c r="G74" s="80" t="str">
        <f>IF(DATI!C106=0,"",(C74*D74^3)/12)</f>
        <v/>
      </c>
      <c r="H74" s="80" t="str">
        <f>IF(DATI!C106=0,"",(D74*C74^3)/12)</f>
        <v/>
      </c>
      <c r="I74" s="146" t="str">
        <f>IF(DATI!C106=0,"",IF(H74=0,0,1/((DATI!$C$4^3)/(Foglio1!$O$15*DATI!$C$10*H74)+DATI!$C$4/(DATI!$C$11*$F74))))</f>
        <v/>
      </c>
      <c r="J74" s="146" t="str">
        <f>IF(DATI!C106=0,"",IF(G74=0,0,1/((DATI!$C$4^3)/(Foglio1!$O$15*DATI!$C$10*G74)+DATI!$C$4/(DATI!$C$11*$F74))))</f>
        <v/>
      </c>
      <c r="K74" s="80" t="str">
        <f>IF(DATI!C106=0,"",DATI!E106)</f>
        <v/>
      </c>
      <c r="L74" s="80" t="str">
        <f>IF(DATI!C106=0,"",DATI!F106)</f>
        <v/>
      </c>
      <c r="M74" s="146" t="str">
        <f>IF(DATI!C106=0,"",J74*K74)</f>
        <v/>
      </c>
      <c r="N74" s="146" t="str">
        <f>IF(DATI!C106=0,"",I74*L74)</f>
        <v/>
      </c>
      <c r="O74" s="80" t="str">
        <f>IF(DATI!C106=0,"",IF(K74-OUTPUT!$F$7=0,0.000001,K74-OUTPUT!$F$7))</f>
        <v/>
      </c>
      <c r="P74" s="80" t="str">
        <f>IF(DATI!C106=0,"",IF(L74-OUTPUT!$F$8=0,0.00001,L74-OUTPUT!$F$8))</f>
        <v/>
      </c>
      <c r="Q74" s="80" t="str">
        <f>IF(DATI!C106=0,"",O74^2)</f>
        <v/>
      </c>
      <c r="R74" s="80" t="str">
        <f>IF(DATI!C106=0,"",P74^2)</f>
        <v/>
      </c>
      <c r="S74" s="146" t="str">
        <f>IF(DATI!C106=0,"",J74*Q74)</f>
        <v/>
      </c>
      <c r="T74" s="146" t="str">
        <f>IF(DATI!C106=0,"",I74*R74)</f>
        <v/>
      </c>
      <c r="U74" s="80" t="str">
        <f>IF(DATI!C106=0,"",I74/I$4)</f>
        <v/>
      </c>
      <c r="V74" s="80" t="str">
        <f>IF(DATI!C106=0,"",I74*Foglio1!$W$64*P74/OUTPUT!$F$16)</f>
        <v/>
      </c>
      <c r="W74" s="80" t="str">
        <f>IF(DATI!C106=0,"",I74*Foglio1!$W$63*P74/OUTPUT!$F$16)</f>
        <v/>
      </c>
      <c r="X74" s="80" t="str">
        <f>IF(DATI!C106=0,"",J74/J$4)</f>
        <v/>
      </c>
      <c r="Y74" s="80" t="str">
        <f>IF(DATI!C106=0,"",J74*Foglio1!$W$63*O74/OUTPUT!$F$16)</f>
        <v/>
      </c>
      <c r="Z74" s="80" t="str">
        <f>IF(DATI!C106=0,"",J74*Foglio1!$W$64*O74/OUTPUT!$F$16)</f>
        <v/>
      </c>
      <c r="AA74" s="155" t="str">
        <f>IF(DATI!C106=0,"",(S74)/$S$4)</f>
        <v/>
      </c>
      <c r="AB74" s="155" t="str">
        <f>IF(DATI!C106=0,"",(T74)/$S$4)</f>
        <v/>
      </c>
      <c r="AC74" s="155" t="str">
        <f>IF(DATI!C106=0,"",Foglio1!$Q$67*TABULATI!AA74)</f>
        <v/>
      </c>
      <c r="AD74" s="155" t="str">
        <f>IF(DATI!C106=0,"",Foglio1!$Q$67*TABULATI!AB74)</f>
        <v/>
      </c>
      <c r="AE74" s="80" t="str">
        <f>IF(DATI!C106=0,"",AC74/O74)</f>
        <v/>
      </c>
      <c r="AF74" s="80" t="str">
        <f>IF(DATI!C106=0,"",AD74/P74)</f>
        <v/>
      </c>
      <c r="AG74" s="156" t="str">
        <f>IF(DATI!C106=0,"",(U74+V74)*Foglio1!$Q$61-W74*Foglio1!$Q$62)</f>
        <v/>
      </c>
      <c r="AH74" s="156" t="str">
        <f>IF(DATI!C106=0,"",(X74+Y74)*Foglio1!$Q$62-Z74*Foglio1!$Q$61)</f>
        <v/>
      </c>
      <c r="AI74" s="156" t="str">
        <f>IF(DATI!C106=0,"",(U74+V74)*Foglio1!$Q$61-W74*Foglio1!$Q$62+AE74)</f>
        <v/>
      </c>
      <c r="AJ74" s="156" t="str">
        <f>IF(DATI!C106=0,"",(X74+Y74)*Foglio1!$Q$62-Z74*Foglio1!$Q$61+AF74)</f>
        <v/>
      </c>
      <c r="AK74" s="156" t="str">
        <f>IF(DATI!C106=0,"",IF(Foglio1!$Q$61=0,0,AI74*100/Foglio1!$Q$61))</f>
        <v/>
      </c>
      <c r="AL74" s="156" t="str">
        <f>IF(DATI!C106=0,"",IF(Foglio1!$Q$62=0,0,AJ74*100/Foglio1!$Q$62))</f>
        <v/>
      </c>
      <c r="AM74" s="156" t="str">
        <f>IF(DATI!C106=0,"",AG74*P74)</f>
        <v/>
      </c>
      <c r="AN74" s="155" t="str">
        <f>IF(DATI!C106=0,"",AH74*O74)</f>
        <v/>
      </c>
      <c r="AW74" s="79"/>
    </row>
    <row r="75" spans="2:49" ht="18" customHeight="1" x14ac:dyDescent="0.25">
      <c r="B75" s="19" t="str">
        <f>IF(DATI!C107=0,"",DATI!B107)</f>
        <v/>
      </c>
      <c r="C75" s="80" t="str">
        <f>IF(DATI!C107=0,"",DATI!C107)</f>
        <v/>
      </c>
      <c r="D75" s="80" t="str">
        <f>IF(DATI!C107=0,"",DATI!D107)</f>
        <v/>
      </c>
      <c r="E75" s="83" t="str">
        <f>IF(DATI!C107=0,"",C75*D75)</f>
        <v/>
      </c>
      <c r="F75" s="80" t="str">
        <f>IF(DATI!C107=0,"",E75/1.2)</f>
        <v/>
      </c>
      <c r="G75" s="80" t="str">
        <f>IF(DATI!C107=0,"",(C75*D75^3)/12)</f>
        <v/>
      </c>
      <c r="H75" s="80" t="str">
        <f>IF(DATI!C107=0,"",(D75*C75^3)/12)</f>
        <v/>
      </c>
      <c r="I75" s="146" t="str">
        <f>IF(DATI!C107=0,"",IF(H75=0,0,1/((DATI!$C$4^3)/(Foglio1!$O$15*DATI!$C$10*H75)+DATI!$C$4/(DATI!$C$11*$F75))))</f>
        <v/>
      </c>
      <c r="J75" s="146" t="str">
        <f>IF(DATI!C107=0,"",IF(G75=0,0,1/((DATI!$C$4^3)/(Foglio1!$O$15*DATI!$C$10*G75)+DATI!$C$4/(DATI!$C$11*$F75))))</f>
        <v/>
      </c>
      <c r="K75" s="80" t="str">
        <f>IF(DATI!C107=0,"",DATI!E107)</f>
        <v/>
      </c>
      <c r="L75" s="80" t="str">
        <f>IF(DATI!C107=0,"",DATI!F107)</f>
        <v/>
      </c>
      <c r="M75" s="146" t="str">
        <f>IF(DATI!C107=0,"",J75*K75)</f>
        <v/>
      </c>
      <c r="N75" s="146" t="str">
        <f>IF(DATI!C107=0,"",I75*L75)</f>
        <v/>
      </c>
      <c r="O75" s="80" t="str">
        <f>IF(DATI!C107=0,"",IF(K75-OUTPUT!$F$7=0,0.000001,K75-OUTPUT!$F$7))</f>
        <v/>
      </c>
      <c r="P75" s="80" t="str">
        <f>IF(DATI!C107=0,"",IF(L75-OUTPUT!$F$8=0,0.00001,L75-OUTPUT!$F$8))</f>
        <v/>
      </c>
      <c r="Q75" s="80" t="str">
        <f>IF(DATI!C107=0,"",O75^2)</f>
        <v/>
      </c>
      <c r="R75" s="80" t="str">
        <f>IF(DATI!C107=0,"",P75^2)</f>
        <v/>
      </c>
      <c r="S75" s="146" t="str">
        <f>IF(DATI!C107=0,"",J75*Q75)</f>
        <v/>
      </c>
      <c r="T75" s="146" t="str">
        <f>IF(DATI!C107=0,"",I75*R75)</f>
        <v/>
      </c>
      <c r="U75" s="80" t="str">
        <f>IF(DATI!C107=0,"",I75/I$4)</f>
        <v/>
      </c>
      <c r="V75" s="80" t="str">
        <f>IF(DATI!C107=0,"",I75*Foglio1!$W$64*P75/OUTPUT!$F$16)</f>
        <v/>
      </c>
      <c r="W75" s="80" t="str">
        <f>IF(DATI!C107=0,"",I75*Foglio1!$W$63*P75/OUTPUT!$F$16)</f>
        <v/>
      </c>
      <c r="X75" s="80" t="str">
        <f>IF(DATI!C107=0,"",J75/J$4)</f>
        <v/>
      </c>
      <c r="Y75" s="80" t="str">
        <f>IF(DATI!C107=0,"",J75*Foglio1!$W$63*O75/OUTPUT!$F$16)</f>
        <v/>
      </c>
      <c r="Z75" s="80" t="str">
        <f>IF(DATI!C107=0,"",J75*Foglio1!$W$64*O75/OUTPUT!$F$16)</f>
        <v/>
      </c>
      <c r="AA75" s="155" t="str">
        <f>IF(DATI!C107=0,"",(S75)/$S$4)</f>
        <v/>
      </c>
      <c r="AB75" s="155" t="str">
        <f>IF(DATI!C107=0,"",(T75)/$S$4)</f>
        <v/>
      </c>
      <c r="AC75" s="155" t="str">
        <f>IF(DATI!C107=0,"",Foglio1!$Q$67*TABULATI!AA75)</f>
        <v/>
      </c>
      <c r="AD75" s="155" t="str">
        <f>IF(DATI!C107=0,"",Foglio1!$Q$67*TABULATI!AB75)</f>
        <v/>
      </c>
      <c r="AE75" s="80" t="str">
        <f>IF(DATI!C107=0,"",AC75/O75)</f>
        <v/>
      </c>
      <c r="AF75" s="80" t="str">
        <f>IF(DATI!C107=0,"",AD75/P75)</f>
        <v/>
      </c>
      <c r="AG75" s="156" t="str">
        <f>IF(DATI!C107=0,"",(U75+V75)*Foglio1!$Q$61-W75*Foglio1!$Q$62)</f>
        <v/>
      </c>
      <c r="AH75" s="156" t="str">
        <f>IF(DATI!C107=0,"",(X75+Y75)*Foglio1!$Q$62-Z75*Foglio1!$Q$61)</f>
        <v/>
      </c>
      <c r="AI75" s="156" t="str">
        <f>IF(DATI!C107=0,"",(U75+V75)*Foglio1!$Q$61-W75*Foglio1!$Q$62+AE75)</f>
        <v/>
      </c>
      <c r="AJ75" s="156" t="str">
        <f>IF(DATI!C107=0,"",(X75+Y75)*Foglio1!$Q$62-Z75*Foglio1!$Q$61+AF75)</f>
        <v/>
      </c>
      <c r="AK75" s="156" t="str">
        <f>IF(DATI!C107=0,"",IF(Foglio1!$Q$61=0,0,AI75*100/Foglio1!$Q$61))</f>
        <v/>
      </c>
      <c r="AL75" s="156" t="str">
        <f>IF(DATI!C107=0,"",IF(Foglio1!$Q$62=0,0,AJ75*100/Foglio1!$Q$62))</f>
        <v/>
      </c>
      <c r="AM75" s="156" t="str">
        <f>IF(DATI!C107=0,"",AG75*P75)</f>
        <v/>
      </c>
      <c r="AN75" s="155" t="str">
        <f>IF(DATI!C107=0,"",AH75*O75)</f>
        <v/>
      </c>
      <c r="AW75" s="79"/>
    </row>
    <row r="76" spans="2:49" ht="18" customHeight="1" x14ac:dyDescent="0.25">
      <c r="B76" s="19" t="str">
        <f>IF(DATI!C108=0,"",DATI!B108)</f>
        <v/>
      </c>
      <c r="C76" s="80" t="str">
        <f>IF(DATI!C108=0,"",DATI!C108)</f>
        <v/>
      </c>
      <c r="D76" s="80" t="str">
        <f>IF(DATI!C108=0,"",DATI!D108)</f>
        <v/>
      </c>
      <c r="E76" s="83" t="str">
        <f>IF(DATI!C108=0,"",C76*D76)</f>
        <v/>
      </c>
      <c r="F76" s="80" t="str">
        <f>IF(DATI!C108=0,"",E76/1.2)</f>
        <v/>
      </c>
      <c r="G76" s="80" t="str">
        <f>IF(DATI!C108=0,"",(C76*D76^3)/12)</f>
        <v/>
      </c>
      <c r="H76" s="80" t="str">
        <f>IF(DATI!C108=0,"",(D76*C76^3)/12)</f>
        <v/>
      </c>
      <c r="I76" s="146" t="str">
        <f>IF(DATI!C108=0,"",IF(H76=0,0,1/((DATI!$C$4^3)/(Foglio1!$O$15*DATI!$C$10*H76)+DATI!$C$4/(DATI!$C$11*$F76))))</f>
        <v/>
      </c>
      <c r="J76" s="146" t="str">
        <f>IF(DATI!C108=0,"",IF(G76=0,0,1/((DATI!$C$4^3)/(Foglio1!$O$15*DATI!$C$10*G76)+DATI!$C$4/(DATI!$C$11*$F76))))</f>
        <v/>
      </c>
      <c r="K76" s="80" t="str">
        <f>IF(DATI!C108=0,"",DATI!E108)</f>
        <v/>
      </c>
      <c r="L76" s="80" t="str">
        <f>IF(DATI!C108=0,"",DATI!F108)</f>
        <v/>
      </c>
      <c r="M76" s="146" t="str">
        <f>IF(DATI!C108=0,"",J76*K76)</f>
        <v/>
      </c>
      <c r="N76" s="146" t="str">
        <f>IF(DATI!C108=0,"",I76*L76)</f>
        <v/>
      </c>
      <c r="O76" s="80" t="str">
        <f>IF(DATI!C108=0,"",IF(K76-OUTPUT!$F$7=0,0.000001,K76-OUTPUT!$F$7))</f>
        <v/>
      </c>
      <c r="P76" s="80" t="str">
        <f>IF(DATI!C108=0,"",IF(L76-OUTPUT!$F$8=0,0.00001,L76-OUTPUT!$F$8))</f>
        <v/>
      </c>
      <c r="Q76" s="80" t="str">
        <f>IF(DATI!C108=0,"",O76^2)</f>
        <v/>
      </c>
      <c r="R76" s="80" t="str">
        <f>IF(DATI!C108=0,"",P76^2)</f>
        <v/>
      </c>
      <c r="S76" s="146" t="str">
        <f>IF(DATI!C108=0,"",J76*Q76)</f>
        <v/>
      </c>
      <c r="T76" s="146" t="str">
        <f>IF(DATI!C108=0,"",I76*R76)</f>
        <v/>
      </c>
      <c r="U76" s="80" t="str">
        <f>IF(DATI!C108=0,"",I76/I$4)</f>
        <v/>
      </c>
      <c r="V76" s="80" t="str">
        <f>IF(DATI!C108=0,"",I76*Foglio1!$W$64*P76/OUTPUT!$F$16)</f>
        <v/>
      </c>
      <c r="W76" s="80" t="str">
        <f>IF(DATI!C108=0,"",I76*Foglio1!$W$63*P76/OUTPUT!$F$16)</f>
        <v/>
      </c>
      <c r="X76" s="80" t="str">
        <f>IF(DATI!C108=0,"",J76/J$4)</f>
        <v/>
      </c>
      <c r="Y76" s="80" t="str">
        <f>IF(DATI!C108=0,"",J76*Foglio1!$W$63*O76/OUTPUT!$F$16)</f>
        <v/>
      </c>
      <c r="Z76" s="80" t="str">
        <f>IF(DATI!C108=0,"",J76*Foglio1!$W$64*O76/OUTPUT!$F$16)</f>
        <v/>
      </c>
      <c r="AA76" s="155" t="str">
        <f>IF(DATI!C108=0,"",(S76)/$S$4)</f>
        <v/>
      </c>
      <c r="AB76" s="155" t="str">
        <f>IF(DATI!C108=0,"",(T76)/$S$4)</f>
        <v/>
      </c>
      <c r="AC76" s="155" t="str">
        <f>IF(DATI!C108=0,"",Foglio1!$Q$67*TABULATI!AA76)</f>
        <v/>
      </c>
      <c r="AD76" s="155" t="str">
        <f>IF(DATI!C108=0,"",Foglio1!$Q$67*TABULATI!AB76)</f>
        <v/>
      </c>
      <c r="AE76" s="80" t="str">
        <f>IF(DATI!C108=0,"",AC76/O76)</f>
        <v/>
      </c>
      <c r="AF76" s="80" t="str">
        <f>IF(DATI!C108=0,"",AD76/P76)</f>
        <v/>
      </c>
      <c r="AG76" s="156" t="str">
        <f>IF(DATI!C108=0,"",(U76+V76)*Foglio1!$Q$61-W76*Foglio1!$Q$62)</f>
        <v/>
      </c>
      <c r="AH76" s="156" t="str">
        <f>IF(DATI!C108=0,"",(X76+Y76)*Foglio1!$Q$62-Z76*Foglio1!$Q$61)</f>
        <v/>
      </c>
      <c r="AI76" s="156" t="str">
        <f>IF(DATI!C108=0,"",(U76+V76)*Foglio1!$Q$61-W76*Foglio1!$Q$62+AE76)</f>
        <v/>
      </c>
      <c r="AJ76" s="156" t="str">
        <f>IF(DATI!C108=0,"",(X76+Y76)*Foglio1!$Q$62-Z76*Foglio1!$Q$61+AF76)</f>
        <v/>
      </c>
      <c r="AK76" s="156" t="str">
        <f>IF(DATI!C108=0,"",IF(Foglio1!$Q$61=0,0,AI76*100/Foglio1!$Q$61))</f>
        <v/>
      </c>
      <c r="AL76" s="156" t="str">
        <f>IF(DATI!C108=0,"",IF(Foglio1!$Q$62=0,0,AJ76*100/Foglio1!$Q$62))</f>
        <v/>
      </c>
      <c r="AM76" s="156" t="str">
        <f>IF(DATI!C108=0,"",AG76*P76)</f>
        <v/>
      </c>
      <c r="AN76" s="155" t="str">
        <f>IF(DATI!C108=0,"",AH76*O76)</f>
        <v/>
      </c>
      <c r="AW76" s="79"/>
    </row>
    <row r="77" spans="2:49" ht="18" customHeight="1" x14ac:dyDescent="0.25">
      <c r="B77" s="19" t="str">
        <f>IF(DATI!C109=0,"",DATI!B109)</f>
        <v/>
      </c>
      <c r="C77" s="80" t="str">
        <f>IF(DATI!C109=0,"",DATI!C109)</f>
        <v/>
      </c>
      <c r="D77" s="80" t="str">
        <f>IF(DATI!C109=0,"",DATI!D109)</f>
        <v/>
      </c>
      <c r="E77" s="83" t="str">
        <f>IF(DATI!C109=0,"",C77*D77)</f>
        <v/>
      </c>
      <c r="F77" s="80" t="str">
        <f>IF(DATI!C109=0,"",E77/1.2)</f>
        <v/>
      </c>
      <c r="G77" s="80" t="str">
        <f>IF(DATI!C109=0,"",(C77*D77^3)/12)</f>
        <v/>
      </c>
      <c r="H77" s="80" t="str">
        <f>IF(DATI!C109=0,"",(D77*C77^3)/12)</f>
        <v/>
      </c>
      <c r="I77" s="146" t="str">
        <f>IF(DATI!C109=0,"",IF(H77=0,0,1/((DATI!$C$4^3)/(Foglio1!$O$15*DATI!$C$10*H77)+DATI!$C$4/(DATI!$C$11*$F77))))</f>
        <v/>
      </c>
      <c r="J77" s="146" t="str">
        <f>IF(DATI!C109=0,"",IF(G77=0,0,1/((DATI!$C$4^3)/(Foglio1!$O$15*DATI!$C$10*G77)+DATI!$C$4/(DATI!$C$11*$F77))))</f>
        <v/>
      </c>
      <c r="K77" s="80" t="str">
        <f>IF(DATI!C109=0,"",DATI!E109)</f>
        <v/>
      </c>
      <c r="L77" s="80" t="str">
        <f>IF(DATI!C109=0,"",DATI!F109)</f>
        <v/>
      </c>
      <c r="M77" s="146" t="str">
        <f>IF(DATI!C109=0,"",J77*K77)</f>
        <v/>
      </c>
      <c r="N77" s="146" t="str">
        <f>IF(DATI!C109=0,"",I77*L77)</f>
        <v/>
      </c>
      <c r="O77" s="80" t="str">
        <f>IF(DATI!C109=0,"",IF(K77-OUTPUT!$F$7=0,0.000001,K77-OUTPUT!$F$7))</f>
        <v/>
      </c>
      <c r="P77" s="80" t="str">
        <f>IF(DATI!C109=0,"",IF(L77-OUTPUT!$F$8=0,0.00001,L77-OUTPUT!$F$8))</f>
        <v/>
      </c>
      <c r="Q77" s="80" t="str">
        <f>IF(DATI!C109=0,"",O77^2)</f>
        <v/>
      </c>
      <c r="R77" s="80" t="str">
        <f>IF(DATI!C109=0,"",P77^2)</f>
        <v/>
      </c>
      <c r="S77" s="146" t="str">
        <f>IF(DATI!C109=0,"",J77*Q77)</f>
        <v/>
      </c>
      <c r="T77" s="146" t="str">
        <f>IF(DATI!C109=0,"",I77*R77)</f>
        <v/>
      </c>
      <c r="U77" s="80" t="str">
        <f>IF(DATI!C109=0,"",I77/I$4)</f>
        <v/>
      </c>
      <c r="V77" s="80" t="str">
        <f>IF(DATI!C109=0,"",I77*Foglio1!$W$64*P77/OUTPUT!$F$16)</f>
        <v/>
      </c>
      <c r="W77" s="80" t="str">
        <f>IF(DATI!C109=0,"",I77*Foglio1!$W$63*P77/OUTPUT!$F$16)</f>
        <v/>
      </c>
      <c r="X77" s="80" t="str">
        <f>IF(DATI!C109=0,"",J77/J$4)</f>
        <v/>
      </c>
      <c r="Y77" s="80" t="str">
        <f>IF(DATI!C109=0,"",J77*Foglio1!$W$63*O77/OUTPUT!$F$16)</f>
        <v/>
      </c>
      <c r="Z77" s="80" t="str">
        <f>IF(DATI!C109=0,"",J77*Foglio1!$W$64*O77/OUTPUT!$F$16)</f>
        <v/>
      </c>
      <c r="AA77" s="155" t="str">
        <f>IF(DATI!C109=0,"",(S77)/$S$4)</f>
        <v/>
      </c>
      <c r="AB77" s="155" t="str">
        <f>IF(DATI!C109=0,"",(T77)/$S$4)</f>
        <v/>
      </c>
      <c r="AC77" s="155" t="str">
        <f>IF(DATI!C109=0,"",Foglio1!$Q$67*TABULATI!AA77)</f>
        <v/>
      </c>
      <c r="AD77" s="155" t="str">
        <f>IF(DATI!C109=0,"",Foglio1!$Q$67*TABULATI!AB77)</f>
        <v/>
      </c>
      <c r="AE77" s="80" t="str">
        <f>IF(DATI!C109=0,"",AC77/O77)</f>
        <v/>
      </c>
      <c r="AF77" s="80" t="str">
        <f>IF(DATI!C109=0,"",AD77/P77)</f>
        <v/>
      </c>
      <c r="AG77" s="156" t="str">
        <f>IF(DATI!C109=0,"",(U77+V77)*Foglio1!$Q$61-W77*Foglio1!$Q$62)</f>
        <v/>
      </c>
      <c r="AH77" s="156" t="str">
        <f>IF(DATI!C109=0,"",(X77+Y77)*Foglio1!$Q$62-Z77*Foglio1!$Q$61)</f>
        <v/>
      </c>
      <c r="AI77" s="156" t="str">
        <f>IF(DATI!C109=0,"",(U77+V77)*Foglio1!$Q$61-W77*Foglio1!$Q$62+AE77)</f>
        <v/>
      </c>
      <c r="AJ77" s="156" t="str">
        <f>IF(DATI!C109=0,"",(X77+Y77)*Foglio1!$Q$62-Z77*Foglio1!$Q$61+AF77)</f>
        <v/>
      </c>
      <c r="AK77" s="156" t="str">
        <f>IF(DATI!C109=0,"",IF(Foglio1!$Q$61=0,0,AI77*100/Foglio1!$Q$61))</f>
        <v/>
      </c>
      <c r="AL77" s="156" t="str">
        <f>IF(DATI!C109=0,"",IF(Foglio1!$Q$62=0,0,AJ77*100/Foglio1!$Q$62))</f>
        <v/>
      </c>
      <c r="AM77" s="156" t="str">
        <f>IF(DATI!C109=0,"",AG77*P77)</f>
        <v/>
      </c>
      <c r="AN77" s="155" t="str">
        <f>IF(DATI!C109=0,"",AH77*O77)</f>
        <v/>
      </c>
      <c r="AW77" s="79"/>
    </row>
    <row r="78" spans="2:49" ht="18" customHeight="1" x14ac:dyDescent="0.25">
      <c r="B78" s="19" t="str">
        <f>IF(DATI!C110=0,"",DATI!B110)</f>
        <v/>
      </c>
      <c r="C78" s="80" t="str">
        <f>IF(DATI!C110=0,"",DATI!C110)</f>
        <v/>
      </c>
      <c r="D78" s="80" t="str">
        <f>IF(DATI!C110=0,"",DATI!D110)</f>
        <v/>
      </c>
      <c r="E78" s="83" t="str">
        <f>IF(DATI!C110=0,"",C78*D78)</f>
        <v/>
      </c>
      <c r="F78" s="80" t="str">
        <f>IF(DATI!C110=0,"",E78/1.2)</f>
        <v/>
      </c>
      <c r="G78" s="80" t="str">
        <f>IF(DATI!C110=0,"",(C78*D78^3)/12)</f>
        <v/>
      </c>
      <c r="H78" s="80" t="str">
        <f>IF(DATI!C110=0,"",(D78*C78^3)/12)</f>
        <v/>
      </c>
      <c r="I78" s="146" t="str">
        <f>IF(DATI!C110=0,"",IF(H78=0,0,1/((DATI!$C$4^3)/(Foglio1!$O$15*DATI!$C$10*H78)+DATI!$C$4/(DATI!$C$11*$F78))))</f>
        <v/>
      </c>
      <c r="J78" s="146" t="str">
        <f>IF(DATI!C110=0,"",IF(G78=0,0,1/((DATI!$C$4^3)/(Foglio1!$O$15*DATI!$C$10*G78)+DATI!$C$4/(DATI!$C$11*$F78))))</f>
        <v/>
      </c>
      <c r="K78" s="80" t="str">
        <f>IF(DATI!C110=0,"",DATI!E110)</f>
        <v/>
      </c>
      <c r="L78" s="80" t="str">
        <f>IF(DATI!C110=0,"",DATI!F110)</f>
        <v/>
      </c>
      <c r="M78" s="146" t="str">
        <f>IF(DATI!C110=0,"",J78*K78)</f>
        <v/>
      </c>
      <c r="N78" s="146" t="str">
        <f>IF(DATI!C110=0,"",I78*L78)</f>
        <v/>
      </c>
      <c r="O78" s="80" t="str">
        <f>IF(DATI!C110=0,"",IF(K78-OUTPUT!$F$7=0,0.000001,K78-OUTPUT!$F$7))</f>
        <v/>
      </c>
      <c r="P78" s="80" t="str">
        <f>IF(DATI!C110=0,"",IF(L78-OUTPUT!$F$8=0,0.00001,L78-OUTPUT!$F$8))</f>
        <v/>
      </c>
      <c r="Q78" s="80" t="str">
        <f>IF(DATI!C110=0,"",O78^2)</f>
        <v/>
      </c>
      <c r="R78" s="80" t="str">
        <f>IF(DATI!C110=0,"",P78^2)</f>
        <v/>
      </c>
      <c r="S78" s="146" t="str">
        <f>IF(DATI!C110=0,"",J78*Q78)</f>
        <v/>
      </c>
      <c r="T78" s="146" t="str">
        <f>IF(DATI!C110=0,"",I78*R78)</f>
        <v/>
      </c>
      <c r="U78" s="80" t="str">
        <f>IF(DATI!C110=0,"",I78/I$4)</f>
        <v/>
      </c>
      <c r="V78" s="80" t="str">
        <f>IF(DATI!C110=0,"",I78*Foglio1!$W$64*P78/OUTPUT!$F$16)</f>
        <v/>
      </c>
      <c r="W78" s="80" t="str">
        <f>IF(DATI!C110=0,"",I78*Foglio1!$W$63*P78/OUTPUT!$F$16)</f>
        <v/>
      </c>
      <c r="X78" s="80" t="str">
        <f>IF(DATI!C110=0,"",J78/J$4)</f>
        <v/>
      </c>
      <c r="Y78" s="80" t="str">
        <f>IF(DATI!C110=0,"",J78*Foglio1!$W$63*O78/OUTPUT!$F$16)</f>
        <v/>
      </c>
      <c r="Z78" s="80" t="str">
        <f>IF(DATI!C110=0,"",J78*Foglio1!$W$64*O78/OUTPUT!$F$16)</f>
        <v/>
      </c>
      <c r="AA78" s="155" t="str">
        <f>IF(DATI!C110=0,"",(S78)/$S$4)</f>
        <v/>
      </c>
      <c r="AB78" s="155" t="str">
        <f>IF(DATI!C110=0,"",(T78)/$S$4)</f>
        <v/>
      </c>
      <c r="AC78" s="155" t="str">
        <f>IF(DATI!C110=0,"",Foglio1!$Q$67*TABULATI!AA78)</f>
        <v/>
      </c>
      <c r="AD78" s="155" t="str">
        <f>IF(DATI!C110=0,"",Foglio1!$Q$67*TABULATI!AB78)</f>
        <v/>
      </c>
      <c r="AE78" s="80" t="str">
        <f>IF(DATI!C110=0,"",AC78/O78)</f>
        <v/>
      </c>
      <c r="AF78" s="80" t="str">
        <f>IF(DATI!C110=0,"",AD78/P78)</f>
        <v/>
      </c>
      <c r="AG78" s="156" t="str">
        <f>IF(DATI!C110=0,"",(U78+V78)*Foglio1!$Q$61-W78*Foglio1!$Q$62)</f>
        <v/>
      </c>
      <c r="AH78" s="156" t="str">
        <f>IF(DATI!C110=0,"",(X78+Y78)*Foglio1!$Q$62-Z78*Foglio1!$Q$61)</f>
        <v/>
      </c>
      <c r="AI78" s="156" t="str">
        <f>IF(DATI!C110=0,"",(U78+V78)*Foglio1!$Q$61-W78*Foglio1!$Q$62+AE78)</f>
        <v/>
      </c>
      <c r="AJ78" s="156" t="str">
        <f>IF(DATI!C110=0,"",(X78+Y78)*Foglio1!$Q$62-Z78*Foglio1!$Q$61+AF78)</f>
        <v/>
      </c>
      <c r="AK78" s="156" t="str">
        <f>IF(DATI!C110=0,"",IF(Foglio1!$Q$61=0,0,AI78*100/Foglio1!$Q$61))</f>
        <v/>
      </c>
      <c r="AL78" s="156" t="str">
        <f>IF(DATI!C110=0,"",IF(Foglio1!$Q$62=0,0,AJ78*100/Foglio1!$Q$62))</f>
        <v/>
      </c>
      <c r="AM78" s="156" t="str">
        <f>IF(DATI!C110=0,"",AG78*P78)</f>
        <v/>
      </c>
      <c r="AN78" s="155" t="str">
        <f>IF(DATI!C110=0,"",AH78*O78)</f>
        <v/>
      </c>
      <c r="AW78" s="79"/>
    </row>
    <row r="79" spans="2:49" ht="18" customHeight="1" x14ac:dyDescent="0.25">
      <c r="B79" s="19" t="str">
        <f>IF(DATI!C111=0,"",DATI!B111)</f>
        <v/>
      </c>
      <c r="C79" s="80" t="str">
        <f>IF(DATI!C111=0,"",DATI!C111)</f>
        <v/>
      </c>
      <c r="D79" s="80" t="str">
        <f>IF(DATI!C111=0,"",DATI!D111)</f>
        <v/>
      </c>
      <c r="E79" s="83" t="str">
        <f>IF(DATI!C111=0,"",C79*D79)</f>
        <v/>
      </c>
      <c r="F79" s="80" t="str">
        <f>IF(DATI!C111=0,"",E79/1.2)</f>
        <v/>
      </c>
      <c r="G79" s="80" t="str">
        <f>IF(DATI!C111=0,"",(C79*D79^3)/12)</f>
        <v/>
      </c>
      <c r="H79" s="80" t="str">
        <f>IF(DATI!C111=0,"",(D79*C79^3)/12)</f>
        <v/>
      </c>
      <c r="I79" s="146" t="str">
        <f>IF(DATI!C111=0,"",IF(H79=0,0,1/((DATI!$C$4^3)/(Foglio1!$O$15*DATI!$C$10*H79)+DATI!$C$4/(DATI!$C$11*$F79))))</f>
        <v/>
      </c>
      <c r="J79" s="146" t="str">
        <f>IF(DATI!C111=0,"",IF(G79=0,0,1/((DATI!$C$4^3)/(Foglio1!$O$15*DATI!$C$10*G79)+DATI!$C$4/(DATI!$C$11*$F79))))</f>
        <v/>
      </c>
      <c r="K79" s="80" t="str">
        <f>IF(DATI!C111=0,"",DATI!E111)</f>
        <v/>
      </c>
      <c r="L79" s="80" t="str">
        <f>IF(DATI!C111=0,"",DATI!F111)</f>
        <v/>
      </c>
      <c r="M79" s="146" t="str">
        <f>IF(DATI!C111=0,"",J79*K79)</f>
        <v/>
      </c>
      <c r="N79" s="146" t="str">
        <f>IF(DATI!C111=0,"",I79*L79)</f>
        <v/>
      </c>
      <c r="O79" s="80" t="str">
        <f>IF(DATI!C111=0,"",IF(K79-OUTPUT!$F$7=0,0.000001,K79-OUTPUT!$F$7))</f>
        <v/>
      </c>
      <c r="P79" s="80" t="str">
        <f>IF(DATI!C111=0,"",IF(L79-OUTPUT!$F$8=0,0.00001,L79-OUTPUT!$F$8))</f>
        <v/>
      </c>
      <c r="Q79" s="80" t="str">
        <f>IF(DATI!C111=0,"",O79^2)</f>
        <v/>
      </c>
      <c r="R79" s="80" t="str">
        <f>IF(DATI!C111=0,"",P79^2)</f>
        <v/>
      </c>
      <c r="S79" s="146" t="str">
        <f>IF(DATI!C111=0,"",J79*Q79)</f>
        <v/>
      </c>
      <c r="T79" s="146" t="str">
        <f>IF(DATI!C111=0,"",I79*R79)</f>
        <v/>
      </c>
      <c r="U79" s="80" t="str">
        <f>IF(DATI!C111=0,"",I79/I$4)</f>
        <v/>
      </c>
      <c r="V79" s="80" t="str">
        <f>IF(DATI!C111=0,"",I79*Foglio1!$W$64*P79/OUTPUT!$F$16)</f>
        <v/>
      </c>
      <c r="W79" s="80" t="str">
        <f>IF(DATI!C111=0,"",I79*Foglio1!$W$63*P79/OUTPUT!$F$16)</f>
        <v/>
      </c>
      <c r="X79" s="80" t="str">
        <f>IF(DATI!C111=0,"",J79/J$4)</f>
        <v/>
      </c>
      <c r="Y79" s="80" t="str">
        <f>IF(DATI!C111=0,"",J79*Foglio1!$W$63*O79/OUTPUT!$F$16)</f>
        <v/>
      </c>
      <c r="Z79" s="80" t="str">
        <f>IF(DATI!C111=0,"",J79*Foglio1!$W$64*O79/OUTPUT!$F$16)</f>
        <v/>
      </c>
      <c r="AA79" s="155" t="str">
        <f>IF(DATI!C111=0,"",(S79)/$S$4)</f>
        <v/>
      </c>
      <c r="AB79" s="155" t="str">
        <f>IF(DATI!C111=0,"",(T79)/$S$4)</f>
        <v/>
      </c>
      <c r="AC79" s="155" t="str">
        <f>IF(DATI!C111=0,"",Foglio1!$Q$67*TABULATI!AA79)</f>
        <v/>
      </c>
      <c r="AD79" s="155" t="str">
        <f>IF(DATI!C111=0,"",Foglio1!$Q$67*TABULATI!AB79)</f>
        <v/>
      </c>
      <c r="AE79" s="80" t="str">
        <f>IF(DATI!C111=0,"",AC79/O79)</f>
        <v/>
      </c>
      <c r="AF79" s="80" t="str">
        <f>IF(DATI!C111=0,"",AD79/P79)</f>
        <v/>
      </c>
      <c r="AG79" s="156" t="str">
        <f>IF(DATI!C111=0,"",(U79+V79)*Foglio1!$Q$61-W79*Foglio1!$Q$62)</f>
        <v/>
      </c>
      <c r="AH79" s="156" t="str">
        <f>IF(DATI!C111=0,"",(X79+Y79)*Foglio1!$Q$62-Z79*Foglio1!$Q$61)</f>
        <v/>
      </c>
      <c r="AI79" s="156" t="str">
        <f>IF(DATI!C111=0,"",(U79+V79)*Foglio1!$Q$61-W79*Foglio1!$Q$62+AE79)</f>
        <v/>
      </c>
      <c r="AJ79" s="156" t="str">
        <f>IF(DATI!C111=0,"",(X79+Y79)*Foglio1!$Q$62-Z79*Foglio1!$Q$61+AF79)</f>
        <v/>
      </c>
      <c r="AK79" s="156" t="str">
        <f>IF(DATI!C111=0,"",IF(Foglio1!$Q$61=0,0,AI79*100/Foglio1!$Q$61))</f>
        <v/>
      </c>
      <c r="AL79" s="156" t="str">
        <f>IF(DATI!C111=0,"",IF(Foglio1!$Q$62=0,0,AJ79*100/Foglio1!$Q$62))</f>
        <v/>
      </c>
      <c r="AM79" s="156" t="str">
        <f>IF(DATI!C111=0,"",AG79*P79)</f>
        <v/>
      </c>
      <c r="AN79" s="155" t="str">
        <f>IF(DATI!C111=0,"",AH79*O79)</f>
        <v/>
      </c>
      <c r="AW79" s="79"/>
    </row>
    <row r="80" spans="2:49" ht="18" customHeight="1" x14ac:dyDescent="0.25">
      <c r="B80" s="19" t="str">
        <f>IF(DATI!C112=0,"",DATI!B112)</f>
        <v/>
      </c>
      <c r="C80" s="80" t="str">
        <f>IF(DATI!C112=0,"",DATI!C112)</f>
        <v/>
      </c>
      <c r="D80" s="80" t="str">
        <f>IF(DATI!C112=0,"",DATI!D112)</f>
        <v/>
      </c>
      <c r="E80" s="83" t="str">
        <f>IF(DATI!C112=0,"",C80*D80)</f>
        <v/>
      </c>
      <c r="F80" s="80" t="str">
        <f>IF(DATI!C112=0,"",E80/1.2)</f>
        <v/>
      </c>
      <c r="G80" s="80" t="str">
        <f>IF(DATI!C112=0,"",(C80*D80^3)/12)</f>
        <v/>
      </c>
      <c r="H80" s="80" t="str">
        <f>IF(DATI!C112=0,"",(D80*C80^3)/12)</f>
        <v/>
      </c>
      <c r="I80" s="146" t="str">
        <f>IF(DATI!C112=0,"",IF(H80=0,0,1/((DATI!$C$4^3)/(Foglio1!$O$15*DATI!$C$10*H80)+DATI!$C$4/(DATI!$C$11*$F80))))</f>
        <v/>
      </c>
      <c r="J80" s="146" t="str">
        <f>IF(DATI!C112=0,"",IF(G80=0,0,1/((DATI!$C$4^3)/(Foglio1!$O$15*DATI!$C$10*G80)+DATI!$C$4/(DATI!$C$11*$F80))))</f>
        <v/>
      </c>
      <c r="K80" s="80" t="str">
        <f>IF(DATI!C112=0,"",DATI!E112)</f>
        <v/>
      </c>
      <c r="L80" s="80" t="str">
        <f>IF(DATI!C112=0,"",DATI!F112)</f>
        <v/>
      </c>
      <c r="M80" s="146" t="str">
        <f>IF(DATI!C112=0,"",J80*K80)</f>
        <v/>
      </c>
      <c r="N80" s="146" t="str">
        <f>IF(DATI!C112=0,"",I80*L80)</f>
        <v/>
      </c>
      <c r="O80" s="80" t="str">
        <f>IF(DATI!C112=0,"",IF(K80-OUTPUT!$F$7=0,0.000001,K80-OUTPUT!$F$7))</f>
        <v/>
      </c>
      <c r="P80" s="80" t="str">
        <f>IF(DATI!C112=0,"",IF(L80-OUTPUT!$F$8=0,0.00001,L80-OUTPUT!$F$8))</f>
        <v/>
      </c>
      <c r="Q80" s="80" t="str">
        <f>IF(DATI!C112=0,"",O80^2)</f>
        <v/>
      </c>
      <c r="R80" s="80" t="str">
        <f>IF(DATI!C112=0,"",P80^2)</f>
        <v/>
      </c>
      <c r="S80" s="146" t="str">
        <f>IF(DATI!C112=0,"",J80*Q80)</f>
        <v/>
      </c>
      <c r="T80" s="146" t="str">
        <f>IF(DATI!C112=0,"",I80*R80)</f>
        <v/>
      </c>
      <c r="U80" s="80" t="str">
        <f>IF(DATI!C112=0,"",I80/I$4)</f>
        <v/>
      </c>
      <c r="V80" s="80" t="str">
        <f>IF(DATI!C112=0,"",I80*Foglio1!$W$64*P80/OUTPUT!$F$16)</f>
        <v/>
      </c>
      <c r="W80" s="80" t="str">
        <f>IF(DATI!C112=0,"",I80*Foglio1!$W$63*P80/OUTPUT!$F$16)</f>
        <v/>
      </c>
      <c r="X80" s="80" t="str">
        <f>IF(DATI!C112=0,"",J80/J$4)</f>
        <v/>
      </c>
      <c r="Y80" s="80" t="str">
        <f>IF(DATI!C112=0,"",J80*Foglio1!$W$63*O80/OUTPUT!$F$16)</f>
        <v/>
      </c>
      <c r="Z80" s="80" t="str">
        <f>IF(DATI!C112=0,"",J80*Foglio1!$W$64*O80/OUTPUT!$F$16)</f>
        <v/>
      </c>
      <c r="AA80" s="155" t="str">
        <f>IF(DATI!C112=0,"",(S80)/$S$4)</f>
        <v/>
      </c>
      <c r="AB80" s="155" t="str">
        <f>IF(DATI!C112=0,"",(T80)/$S$4)</f>
        <v/>
      </c>
      <c r="AC80" s="155" t="str">
        <f>IF(DATI!C112=0,"",Foglio1!$Q$67*TABULATI!AA80)</f>
        <v/>
      </c>
      <c r="AD80" s="155" t="str">
        <f>IF(DATI!C112=0,"",Foglio1!$Q$67*TABULATI!AB80)</f>
        <v/>
      </c>
      <c r="AE80" s="80" t="str">
        <f>IF(DATI!C112=0,"",AC80/O80)</f>
        <v/>
      </c>
      <c r="AF80" s="80" t="str">
        <f>IF(DATI!C112=0,"",AD80/P80)</f>
        <v/>
      </c>
      <c r="AG80" s="156" t="str">
        <f>IF(DATI!C112=0,"",(U80+V80)*Foglio1!$Q$61-W80*Foglio1!$Q$62)</f>
        <v/>
      </c>
      <c r="AH80" s="156" t="str">
        <f>IF(DATI!C112=0,"",(X80+Y80)*Foglio1!$Q$62-Z80*Foglio1!$Q$61)</f>
        <v/>
      </c>
      <c r="AI80" s="156" t="str">
        <f>IF(DATI!C112=0,"",(U80+V80)*Foglio1!$Q$61-W80*Foglio1!$Q$62+AE80)</f>
        <v/>
      </c>
      <c r="AJ80" s="156" t="str">
        <f>IF(DATI!C112=0,"",(X80+Y80)*Foglio1!$Q$62-Z80*Foglio1!$Q$61+AF80)</f>
        <v/>
      </c>
      <c r="AK80" s="156" t="str">
        <f>IF(DATI!C112=0,"",IF(Foglio1!$Q$61=0,0,AI80*100/Foglio1!$Q$61))</f>
        <v/>
      </c>
      <c r="AL80" s="156" t="str">
        <f>IF(DATI!C112=0,"",IF(Foglio1!$Q$62=0,0,AJ80*100/Foglio1!$Q$62))</f>
        <v/>
      </c>
      <c r="AM80" s="156" t="str">
        <f>IF(DATI!C112=0,"",AG80*P80)</f>
        <v/>
      </c>
      <c r="AN80" s="155" t="str">
        <f>IF(DATI!C112=0,"",AH80*O80)</f>
        <v/>
      </c>
      <c r="AW80" s="79"/>
    </row>
    <row r="81" spans="2:49" ht="18" customHeight="1" x14ac:dyDescent="0.25">
      <c r="B81" s="19" t="str">
        <f>IF(DATI!C113=0,"",DATI!B113)</f>
        <v/>
      </c>
      <c r="C81" s="80" t="str">
        <f>IF(DATI!C113=0,"",DATI!C113)</f>
        <v/>
      </c>
      <c r="D81" s="80" t="str">
        <f>IF(DATI!C113=0,"",DATI!D113)</f>
        <v/>
      </c>
      <c r="E81" s="83" t="str">
        <f>IF(DATI!C113=0,"",C81*D81)</f>
        <v/>
      </c>
      <c r="F81" s="80" t="str">
        <f>IF(DATI!C113=0,"",E81/1.2)</f>
        <v/>
      </c>
      <c r="G81" s="80" t="str">
        <f>IF(DATI!C113=0,"",(C81*D81^3)/12)</f>
        <v/>
      </c>
      <c r="H81" s="80" t="str">
        <f>IF(DATI!C113=0,"",(D81*C81^3)/12)</f>
        <v/>
      </c>
      <c r="I81" s="146" t="str">
        <f>IF(DATI!C113=0,"",IF(H81=0,0,1/((DATI!$C$4^3)/(Foglio1!$O$15*DATI!$C$10*H81)+DATI!$C$4/(DATI!$C$11*$F81))))</f>
        <v/>
      </c>
      <c r="J81" s="146" t="str">
        <f>IF(DATI!C113=0,"",IF(G81=0,0,1/((DATI!$C$4^3)/(Foglio1!$O$15*DATI!$C$10*G81)+DATI!$C$4/(DATI!$C$11*$F81))))</f>
        <v/>
      </c>
      <c r="K81" s="80" t="str">
        <f>IF(DATI!C113=0,"",DATI!E113)</f>
        <v/>
      </c>
      <c r="L81" s="80" t="str">
        <f>IF(DATI!C113=0,"",DATI!F113)</f>
        <v/>
      </c>
      <c r="M81" s="146" t="str">
        <f>IF(DATI!C113=0,"",J81*K81)</f>
        <v/>
      </c>
      <c r="N81" s="146" t="str">
        <f>IF(DATI!C113=0,"",I81*L81)</f>
        <v/>
      </c>
      <c r="O81" s="80" t="str">
        <f>IF(DATI!C113=0,"",IF(K81-OUTPUT!$F$7=0,0.000001,K81-OUTPUT!$F$7))</f>
        <v/>
      </c>
      <c r="P81" s="80" t="str">
        <f>IF(DATI!C113=0,"",IF(L81-OUTPUT!$F$8=0,0.00001,L81-OUTPUT!$F$8))</f>
        <v/>
      </c>
      <c r="Q81" s="80" t="str">
        <f>IF(DATI!C113=0,"",O81^2)</f>
        <v/>
      </c>
      <c r="R81" s="80" t="str">
        <f>IF(DATI!C113=0,"",P81^2)</f>
        <v/>
      </c>
      <c r="S81" s="146" t="str">
        <f>IF(DATI!C113=0,"",J81*Q81)</f>
        <v/>
      </c>
      <c r="T81" s="146" t="str">
        <f>IF(DATI!C113=0,"",I81*R81)</f>
        <v/>
      </c>
      <c r="U81" s="80" t="str">
        <f>IF(DATI!C113=0,"",I81/I$4)</f>
        <v/>
      </c>
      <c r="V81" s="80" t="str">
        <f>IF(DATI!C113=0,"",I81*Foglio1!$W$64*P81/OUTPUT!$F$16)</f>
        <v/>
      </c>
      <c r="W81" s="80" t="str">
        <f>IF(DATI!C113=0,"",I81*Foglio1!$W$63*P81/OUTPUT!$F$16)</f>
        <v/>
      </c>
      <c r="X81" s="80" t="str">
        <f>IF(DATI!C113=0,"",J81/J$4)</f>
        <v/>
      </c>
      <c r="Y81" s="80" t="str">
        <f>IF(DATI!C113=0,"",J81*Foglio1!$W$63*O81/OUTPUT!$F$16)</f>
        <v/>
      </c>
      <c r="Z81" s="80" t="str">
        <f>IF(DATI!C113=0,"",J81*Foglio1!$W$64*O81/OUTPUT!$F$16)</f>
        <v/>
      </c>
      <c r="AA81" s="155" t="str">
        <f>IF(DATI!C113=0,"",(S81)/$S$4)</f>
        <v/>
      </c>
      <c r="AB81" s="155" t="str">
        <f>IF(DATI!C113=0,"",(T81)/$S$4)</f>
        <v/>
      </c>
      <c r="AC81" s="155" t="str">
        <f>IF(DATI!C113=0,"",Foglio1!$Q$67*TABULATI!AA81)</f>
        <v/>
      </c>
      <c r="AD81" s="155" t="str">
        <f>IF(DATI!C113=0,"",Foglio1!$Q$67*TABULATI!AB81)</f>
        <v/>
      </c>
      <c r="AE81" s="80" t="str">
        <f>IF(DATI!C113=0,"",AC81/O81)</f>
        <v/>
      </c>
      <c r="AF81" s="80" t="str">
        <f>IF(DATI!C113=0,"",AD81/P81)</f>
        <v/>
      </c>
      <c r="AG81" s="156" t="str">
        <f>IF(DATI!C113=0,"",(U81+V81)*Foglio1!$Q$61-W81*Foglio1!$Q$62)</f>
        <v/>
      </c>
      <c r="AH81" s="156" t="str">
        <f>IF(DATI!C113=0,"",(X81+Y81)*Foglio1!$Q$62-Z81*Foglio1!$Q$61)</f>
        <v/>
      </c>
      <c r="AI81" s="156" t="str">
        <f>IF(DATI!C113=0,"",(U81+V81)*Foglio1!$Q$61-W81*Foglio1!$Q$62+AE81)</f>
        <v/>
      </c>
      <c r="AJ81" s="156" t="str">
        <f>IF(DATI!C113=0,"",(X81+Y81)*Foglio1!$Q$62-Z81*Foglio1!$Q$61+AF81)</f>
        <v/>
      </c>
      <c r="AK81" s="156" t="str">
        <f>IF(DATI!C113=0,"",IF(Foglio1!$Q$61=0,0,AI81*100/Foglio1!$Q$61))</f>
        <v/>
      </c>
      <c r="AL81" s="156" t="str">
        <f>IF(DATI!C113=0,"",IF(Foglio1!$Q$62=0,0,AJ81*100/Foglio1!$Q$62))</f>
        <v/>
      </c>
      <c r="AM81" s="156" t="str">
        <f>IF(DATI!C113=0,"",AG81*P81)</f>
        <v/>
      </c>
      <c r="AN81" s="155" t="str">
        <f>IF(DATI!C113=0,"",AH81*O81)</f>
        <v/>
      </c>
      <c r="AW81" s="79"/>
    </row>
    <row r="82" spans="2:49" ht="18" customHeight="1" x14ac:dyDescent="0.25">
      <c r="B82" s="19" t="str">
        <f>IF(DATI!C114=0,"",DATI!B114)</f>
        <v/>
      </c>
      <c r="C82" s="80" t="str">
        <f>IF(DATI!C114=0,"",DATI!C114)</f>
        <v/>
      </c>
      <c r="D82" s="80" t="str">
        <f>IF(DATI!C114=0,"",DATI!D114)</f>
        <v/>
      </c>
      <c r="E82" s="83" t="str">
        <f>IF(DATI!C114=0,"",C82*D82)</f>
        <v/>
      </c>
      <c r="F82" s="80" t="str">
        <f>IF(DATI!C114=0,"",E82/1.2)</f>
        <v/>
      </c>
      <c r="G82" s="80" t="str">
        <f>IF(DATI!C114=0,"",(C82*D82^3)/12)</f>
        <v/>
      </c>
      <c r="H82" s="80" t="str">
        <f>IF(DATI!C114=0,"",(D82*C82^3)/12)</f>
        <v/>
      </c>
      <c r="I82" s="146" t="str">
        <f>IF(DATI!C114=0,"",IF(H82=0,0,1/((DATI!$C$4^3)/(Foglio1!$O$15*DATI!$C$10*H82)+DATI!$C$4/(DATI!$C$11*$F82))))</f>
        <v/>
      </c>
      <c r="J82" s="146" t="str">
        <f>IF(DATI!C114=0,"",IF(G82=0,0,1/((DATI!$C$4^3)/(Foglio1!$O$15*DATI!$C$10*G82)+DATI!$C$4/(DATI!$C$11*$F82))))</f>
        <v/>
      </c>
      <c r="K82" s="80" t="str">
        <f>IF(DATI!C114=0,"",DATI!E114)</f>
        <v/>
      </c>
      <c r="L82" s="80" t="str">
        <f>IF(DATI!C114=0,"",DATI!F114)</f>
        <v/>
      </c>
      <c r="M82" s="146" t="str">
        <f>IF(DATI!C114=0,"",J82*K82)</f>
        <v/>
      </c>
      <c r="N82" s="146" t="str">
        <f>IF(DATI!C114=0,"",I82*L82)</f>
        <v/>
      </c>
      <c r="O82" s="80" t="str">
        <f>IF(DATI!C114=0,"",IF(K82-OUTPUT!$F$7=0,0.000001,K82-OUTPUT!$F$7))</f>
        <v/>
      </c>
      <c r="P82" s="80" t="str">
        <f>IF(DATI!C114=0,"",IF(L82-OUTPUT!$F$8=0,0.00001,L82-OUTPUT!$F$8))</f>
        <v/>
      </c>
      <c r="Q82" s="80" t="str">
        <f>IF(DATI!C114=0,"",O82^2)</f>
        <v/>
      </c>
      <c r="R82" s="80" t="str">
        <f>IF(DATI!C114=0,"",P82^2)</f>
        <v/>
      </c>
      <c r="S82" s="146" t="str">
        <f>IF(DATI!C114=0,"",J82*Q82)</f>
        <v/>
      </c>
      <c r="T82" s="146" t="str">
        <f>IF(DATI!C114=0,"",I82*R82)</f>
        <v/>
      </c>
      <c r="U82" s="80" t="str">
        <f>IF(DATI!C114=0,"",I82/I$4)</f>
        <v/>
      </c>
      <c r="V82" s="80" t="str">
        <f>IF(DATI!C114=0,"",I82*Foglio1!$W$64*P82/OUTPUT!$F$16)</f>
        <v/>
      </c>
      <c r="W82" s="80" t="str">
        <f>IF(DATI!C114=0,"",I82*Foglio1!$W$63*P82/OUTPUT!$F$16)</f>
        <v/>
      </c>
      <c r="X82" s="80" t="str">
        <f>IF(DATI!C114=0,"",J82/J$4)</f>
        <v/>
      </c>
      <c r="Y82" s="80" t="str">
        <f>IF(DATI!C114=0,"",J82*Foglio1!$W$63*O82/OUTPUT!$F$16)</f>
        <v/>
      </c>
      <c r="Z82" s="80" t="str">
        <f>IF(DATI!C114=0,"",J82*Foglio1!$W$64*O82/OUTPUT!$F$16)</f>
        <v/>
      </c>
      <c r="AA82" s="155" t="str">
        <f>IF(DATI!C114=0,"",(S82)/$S$4)</f>
        <v/>
      </c>
      <c r="AB82" s="155" t="str">
        <f>IF(DATI!C114=0,"",(T82)/$S$4)</f>
        <v/>
      </c>
      <c r="AC82" s="155" t="str">
        <f>IF(DATI!C114=0,"",Foglio1!$Q$67*TABULATI!AA82)</f>
        <v/>
      </c>
      <c r="AD82" s="155" t="str">
        <f>IF(DATI!C114=0,"",Foglio1!$Q$67*TABULATI!AB82)</f>
        <v/>
      </c>
      <c r="AE82" s="80" t="str">
        <f>IF(DATI!C114=0,"",AC82/O82)</f>
        <v/>
      </c>
      <c r="AF82" s="80" t="str">
        <f>IF(DATI!C114=0,"",AD82/P82)</f>
        <v/>
      </c>
      <c r="AG82" s="156" t="str">
        <f>IF(DATI!C114=0,"",(U82+V82)*Foglio1!$Q$61-W82*Foglio1!$Q$62)</f>
        <v/>
      </c>
      <c r="AH82" s="156" t="str">
        <f>IF(DATI!C114=0,"",(X82+Y82)*Foglio1!$Q$62-Z82*Foglio1!$Q$61)</f>
        <v/>
      </c>
      <c r="AI82" s="156" t="str">
        <f>IF(DATI!C114=0,"",(U82+V82)*Foglio1!$Q$61-W82*Foglio1!$Q$62+AE82)</f>
        <v/>
      </c>
      <c r="AJ82" s="156" t="str">
        <f>IF(DATI!C114=0,"",(X82+Y82)*Foglio1!$Q$62-Z82*Foglio1!$Q$61+AF82)</f>
        <v/>
      </c>
      <c r="AK82" s="156" t="str">
        <f>IF(DATI!C114=0,"",IF(Foglio1!$Q$61=0,0,AI82*100/Foglio1!$Q$61))</f>
        <v/>
      </c>
      <c r="AL82" s="156" t="str">
        <f>IF(DATI!C114=0,"",IF(Foglio1!$Q$62=0,0,AJ82*100/Foglio1!$Q$62))</f>
        <v/>
      </c>
      <c r="AM82" s="156" t="str">
        <f>IF(DATI!C114=0,"",AG82*P82)</f>
        <v/>
      </c>
      <c r="AN82" s="155" t="str">
        <f>IF(DATI!C114=0,"",AH82*O82)</f>
        <v/>
      </c>
      <c r="AW82" s="79"/>
    </row>
    <row r="83" spans="2:49" ht="18" customHeight="1" x14ac:dyDescent="0.25">
      <c r="B83" s="19" t="str">
        <f>IF(DATI!C115=0,"",DATI!B115)</f>
        <v/>
      </c>
      <c r="C83" s="80" t="str">
        <f>IF(DATI!C115=0,"",DATI!C115)</f>
        <v/>
      </c>
      <c r="D83" s="80" t="str">
        <f>IF(DATI!C115=0,"",DATI!D115)</f>
        <v/>
      </c>
      <c r="E83" s="83" t="str">
        <f>IF(DATI!C115=0,"",C83*D83)</f>
        <v/>
      </c>
      <c r="F83" s="80" t="str">
        <f>IF(DATI!C115=0,"",E83/1.2)</f>
        <v/>
      </c>
      <c r="G83" s="80" t="str">
        <f>IF(DATI!C115=0,"",(C83*D83^3)/12)</f>
        <v/>
      </c>
      <c r="H83" s="80" t="str">
        <f>IF(DATI!C115=0,"",(D83*C83^3)/12)</f>
        <v/>
      </c>
      <c r="I83" s="146" t="str">
        <f>IF(DATI!C115=0,"",IF(H83=0,0,1/((DATI!$C$4^3)/(Foglio1!$O$15*DATI!$C$10*H83)+DATI!$C$4/(DATI!$C$11*$F83))))</f>
        <v/>
      </c>
      <c r="J83" s="146" t="str">
        <f>IF(DATI!C115=0,"",IF(G83=0,0,1/((DATI!$C$4^3)/(Foglio1!$O$15*DATI!$C$10*G83)+DATI!$C$4/(DATI!$C$11*$F83))))</f>
        <v/>
      </c>
      <c r="K83" s="80" t="str">
        <f>IF(DATI!C115=0,"",DATI!E115)</f>
        <v/>
      </c>
      <c r="L83" s="80" t="str">
        <f>IF(DATI!C115=0,"",DATI!F115)</f>
        <v/>
      </c>
      <c r="M83" s="146" t="str">
        <f>IF(DATI!C115=0,"",J83*K83)</f>
        <v/>
      </c>
      <c r="N83" s="146" t="str">
        <f>IF(DATI!C115=0,"",I83*L83)</f>
        <v/>
      </c>
      <c r="O83" s="80" t="str">
        <f>IF(DATI!C115=0,"",IF(K83-OUTPUT!$F$7=0,0.000001,K83-OUTPUT!$F$7))</f>
        <v/>
      </c>
      <c r="P83" s="80" t="str">
        <f>IF(DATI!C115=0,"",IF(L83-OUTPUT!$F$8=0,0.00001,L83-OUTPUT!$F$8))</f>
        <v/>
      </c>
      <c r="Q83" s="80" t="str">
        <f>IF(DATI!C115=0,"",O83^2)</f>
        <v/>
      </c>
      <c r="R83" s="80" t="str">
        <f>IF(DATI!C115=0,"",P83^2)</f>
        <v/>
      </c>
      <c r="S83" s="146" t="str">
        <f>IF(DATI!C115=0,"",J83*Q83)</f>
        <v/>
      </c>
      <c r="T83" s="146" t="str">
        <f>IF(DATI!C115=0,"",I83*R83)</f>
        <v/>
      </c>
      <c r="U83" s="80" t="str">
        <f>IF(DATI!C115=0,"",I83/I$4)</f>
        <v/>
      </c>
      <c r="V83" s="80" t="str">
        <f>IF(DATI!C115=0,"",I83*Foglio1!$W$64*P83/OUTPUT!$F$16)</f>
        <v/>
      </c>
      <c r="W83" s="80" t="str">
        <f>IF(DATI!C115=0,"",I83*Foglio1!$W$63*P83/OUTPUT!$F$16)</f>
        <v/>
      </c>
      <c r="X83" s="80" t="str">
        <f>IF(DATI!C115=0,"",J83/J$4)</f>
        <v/>
      </c>
      <c r="Y83" s="80" t="str">
        <f>IF(DATI!C115=0,"",J83*Foglio1!$W$63*O83/OUTPUT!$F$16)</f>
        <v/>
      </c>
      <c r="Z83" s="80" t="str">
        <f>IF(DATI!C115=0,"",J83*Foglio1!$W$64*O83/OUTPUT!$F$16)</f>
        <v/>
      </c>
      <c r="AA83" s="155" t="str">
        <f>IF(DATI!C115=0,"",(S83)/$S$4)</f>
        <v/>
      </c>
      <c r="AB83" s="155" t="str">
        <f>IF(DATI!C115=0,"",(T83)/$S$4)</f>
        <v/>
      </c>
      <c r="AC83" s="155" t="str">
        <f>IF(DATI!C115=0,"",Foglio1!$Q$67*TABULATI!AA83)</f>
        <v/>
      </c>
      <c r="AD83" s="155" t="str">
        <f>IF(DATI!C115=0,"",Foglio1!$Q$67*TABULATI!AB83)</f>
        <v/>
      </c>
      <c r="AE83" s="80" t="str">
        <f>IF(DATI!C115=0,"",AC83/O83)</f>
        <v/>
      </c>
      <c r="AF83" s="80" t="str">
        <f>IF(DATI!C115=0,"",AD83/P83)</f>
        <v/>
      </c>
      <c r="AG83" s="156" t="str">
        <f>IF(DATI!C115=0,"",(U83+V83)*Foglio1!$Q$61-W83*Foglio1!$Q$62)</f>
        <v/>
      </c>
      <c r="AH83" s="156" t="str">
        <f>IF(DATI!C115=0,"",(X83+Y83)*Foglio1!$Q$62-Z83*Foglio1!$Q$61)</f>
        <v/>
      </c>
      <c r="AI83" s="156" t="str">
        <f>IF(DATI!C115=0,"",(U83+V83)*Foglio1!$Q$61-W83*Foglio1!$Q$62+AE83)</f>
        <v/>
      </c>
      <c r="AJ83" s="156" t="str">
        <f>IF(DATI!C115=0,"",(X83+Y83)*Foglio1!$Q$62-Z83*Foglio1!$Q$61+AF83)</f>
        <v/>
      </c>
      <c r="AK83" s="156" t="str">
        <f>IF(DATI!C115=0,"",IF(Foglio1!$Q$61=0,0,AI83*100/Foglio1!$Q$61))</f>
        <v/>
      </c>
      <c r="AL83" s="156" t="str">
        <f>IF(DATI!C115=0,"",IF(Foglio1!$Q$62=0,0,AJ83*100/Foglio1!$Q$62))</f>
        <v/>
      </c>
      <c r="AM83" s="156" t="str">
        <f>IF(DATI!C115=0,"",AG83*P83)</f>
        <v/>
      </c>
      <c r="AN83" s="155" t="str">
        <f>IF(DATI!C115=0,"",AH83*O83)</f>
        <v/>
      </c>
      <c r="AW83" s="79"/>
    </row>
    <row r="84" spans="2:49" ht="18" customHeight="1" x14ac:dyDescent="0.25">
      <c r="B84" s="19" t="str">
        <f>IF(DATI!C116=0,"",DATI!B116)</f>
        <v/>
      </c>
      <c r="C84" s="80" t="str">
        <f>IF(DATI!C116=0,"",DATI!C116)</f>
        <v/>
      </c>
      <c r="D84" s="80" t="str">
        <f>IF(DATI!C116=0,"",DATI!D116)</f>
        <v/>
      </c>
      <c r="E84" s="83" t="str">
        <f>IF(DATI!C116=0,"",C84*D84)</f>
        <v/>
      </c>
      <c r="F84" s="80" t="str">
        <f>IF(DATI!C116=0,"",E84/1.2)</f>
        <v/>
      </c>
      <c r="G84" s="80" t="str">
        <f>IF(DATI!C116=0,"",(C84*D84^3)/12)</f>
        <v/>
      </c>
      <c r="H84" s="80" t="str">
        <f>IF(DATI!C116=0,"",(D84*C84^3)/12)</f>
        <v/>
      </c>
      <c r="I84" s="146" t="str">
        <f>IF(DATI!C116=0,"",IF(H84=0,0,1/((DATI!$C$4^3)/(Foglio1!$O$15*DATI!$C$10*H84)+DATI!$C$4/(DATI!$C$11*$F84))))</f>
        <v/>
      </c>
      <c r="J84" s="146" t="str">
        <f>IF(DATI!C116=0,"",IF(G84=0,0,1/((DATI!$C$4^3)/(Foglio1!$O$15*DATI!$C$10*G84)+DATI!$C$4/(DATI!$C$11*$F84))))</f>
        <v/>
      </c>
      <c r="K84" s="80" t="str">
        <f>IF(DATI!C116=0,"",DATI!E116)</f>
        <v/>
      </c>
      <c r="L84" s="80" t="str">
        <f>IF(DATI!C116=0,"",DATI!F116)</f>
        <v/>
      </c>
      <c r="M84" s="146" t="str">
        <f>IF(DATI!C116=0,"",J84*K84)</f>
        <v/>
      </c>
      <c r="N84" s="146" t="str">
        <f>IF(DATI!C116=0,"",I84*L84)</f>
        <v/>
      </c>
      <c r="O84" s="80" t="str">
        <f>IF(DATI!C116=0,"",IF(K84-OUTPUT!$F$7=0,0.000001,K84-OUTPUT!$F$7))</f>
        <v/>
      </c>
      <c r="P84" s="80" t="str">
        <f>IF(DATI!C116=0,"",IF(L84-OUTPUT!$F$8=0,0.00001,L84-OUTPUT!$F$8))</f>
        <v/>
      </c>
      <c r="Q84" s="80" t="str">
        <f>IF(DATI!C116=0,"",O84^2)</f>
        <v/>
      </c>
      <c r="R84" s="80" t="str">
        <f>IF(DATI!C116=0,"",P84^2)</f>
        <v/>
      </c>
      <c r="S84" s="146" t="str">
        <f>IF(DATI!C116=0,"",J84*Q84)</f>
        <v/>
      </c>
      <c r="T84" s="146" t="str">
        <f>IF(DATI!C116=0,"",I84*R84)</f>
        <v/>
      </c>
      <c r="U84" s="80" t="str">
        <f>IF(DATI!C116=0,"",I84/I$4)</f>
        <v/>
      </c>
      <c r="V84" s="80" t="str">
        <f>IF(DATI!C116=0,"",I84*Foglio1!$W$64*P84/OUTPUT!$F$16)</f>
        <v/>
      </c>
      <c r="W84" s="80" t="str">
        <f>IF(DATI!C116=0,"",I84*Foglio1!$W$63*P84/OUTPUT!$F$16)</f>
        <v/>
      </c>
      <c r="X84" s="80" t="str">
        <f>IF(DATI!C116=0,"",J84/J$4)</f>
        <v/>
      </c>
      <c r="Y84" s="80" t="str">
        <f>IF(DATI!C116=0,"",J84*Foglio1!$W$63*O84/OUTPUT!$F$16)</f>
        <v/>
      </c>
      <c r="Z84" s="80" t="str">
        <f>IF(DATI!C116=0,"",J84*Foglio1!$W$64*O84/OUTPUT!$F$16)</f>
        <v/>
      </c>
      <c r="AA84" s="155" t="str">
        <f>IF(DATI!C116=0,"",(S84)/$S$4)</f>
        <v/>
      </c>
      <c r="AB84" s="155" t="str">
        <f>IF(DATI!C116=0,"",(T84)/$S$4)</f>
        <v/>
      </c>
      <c r="AC84" s="155" t="str">
        <f>IF(DATI!C116=0,"",Foglio1!$Q$67*TABULATI!AA84)</f>
        <v/>
      </c>
      <c r="AD84" s="155" t="str">
        <f>IF(DATI!C116=0,"",Foglio1!$Q$67*TABULATI!AB84)</f>
        <v/>
      </c>
      <c r="AE84" s="80" t="str">
        <f>IF(DATI!C116=0,"",AC84/O84)</f>
        <v/>
      </c>
      <c r="AF84" s="80" t="str">
        <f>IF(DATI!C116=0,"",AD84/P84)</f>
        <v/>
      </c>
      <c r="AG84" s="156" t="str">
        <f>IF(DATI!C116=0,"",(U84+V84)*Foglio1!$Q$61-W84*Foglio1!$Q$62)</f>
        <v/>
      </c>
      <c r="AH84" s="156" t="str">
        <f>IF(DATI!C116=0,"",(X84+Y84)*Foglio1!$Q$62-Z84*Foglio1!$Q$61)</f>
        <v/>
      </c>
      <c r="AI84" s="156" t="str">
        <f>IF(DATI!C116=0,"",(U84+V84)*Foglio1!$Q$61-W84*Foglio1!$Q$62+AE84)</f>
        <v/>
      </c>
      <c r="AJ84" s="156" t="str">
        <f>IF(DATI!C116=0,"",(X84+Y84)*Foglio1!$Q$62-Z84*Foglio1!$Q$61+AF84)</f>
        <v/>
      </c>
      <c r="AK84" s="156" t="str">
        <f>IF(DATI!C116=0,"",IF(Foglio1!$Q$61=0,0,AI84*100/Foglio1!$Q$61))</f>
        <v/>
      </c>
      <c r="AL84" s="156" t="str">
        <f>IF(DATI!C116=0,"",IF(Foglio1!$Q$62=0,0,AJ84*100/Foglio1!$Q$62))</f>
        <v/>
      </c>
      <c r="AM84" s="156" t="str">
        <f>IF(DATI!C116=0,"",AG84*P84)</f>
        <v/>
      </c>
      <c r="AN84" s="155" t="str">
        <f>IF(DATI!C116=0,"",AH84*O84)</f>
        <v/>
      </c>
      <c r="AW84" s="79"/>
    </row>
    <row r="85" spans="2:49" ht="18" customHeight="1" x14ac:dyDescent="0.25">
      <c r="B85" s="19" t="str">
        <f>IF(DATI!C117=0,"",DATI!B117)</f>
        <v/>
      </c>
      <c r="C85" s="80" t="str">
        <f>IF(DATI!C117=0,"",DATI!C117)</f>
        <v/>
      </c>
      <c r="D85" s="80" t="str">
        <f>IF(DATI!C117=0,"",DATI!D117)</f>
        <v/>
      </c>
      <c r="E85" s="83" t="str">
        <f>IF(DATI!C117=0,"",C85*D85)</f>
        <v/>
      </c>
      <c r="F85" s="80" t="str">
        <f>IF(DATI!C117=0,"",E85/1.2)</f>
        <v/>
      </c>
      <c r="G85" s="80" t="str">
        <f>IF(DATI!C117=0,"",(C85*D85^3)/12)</f>
        <v/>
      </c>
      <c r="H85" s="80" t="str">
        <f>IF(DATI!C117=0,"",(D85*C85^3)/12)</f>
        <v/>
      </c>
      <c r="I85" s="146" t="str">
        <f>IF(DATI!C117=0,"",IF(H85=0,0,1/((DATI!$C$4^3)/(Foglio1!$O$15*DATI!$C$10*H85)+DATI!$C$4/(DATI!$C$11*$F85))))</f>
        <v/>
      </c>
      <c r="J85" s="146" t="str">
        <f>IF(DATI!C117=0,"",IF(G85=0,0,1/((DATI!$C$4^3)/(Foglio1!$O$15*DATI!$C$10*G85)+DATI!$C$4/(DATI!$C$11*$F85))))</f>
        <v/>
      </c>
      <c r="K85" s="80" t="str">
        <f>IF(DATI!C117=0,"",DATI!E117)</f>
        <v/>
      </c>
      <c r="L85" s="80" t="str">
        <f>IF(DATI!C117=0,"",DATI!F117)</f>
        <v/>
      </c>
      <c r="M85" s="146" t="str">
        <f>IF(DATI!C117=0,"",J85*K85)</f>
        <v/>
      </c>
      <c r="N85" s="146" t="str">
        <f>IF(DATI!C117=0,"",I85*L85)</f>
        <v/>
      </c>
      <c r="O85" s="80" t="str">
        <f>IF(DATI!C117=0,"",IF(K85-OUTPUT!$F$7=0,0.000001,K85-OUTPUT!$F$7))</f>
        <v/>
      </c>
      <c r="P85" s="80" t="str">
        <f>IF(DATI!C117=0,"",IF(L85-OUTPUT!$F$8=0,0.00001,L85-OUTPUT!$F$8))</f>
        <v/>
      </c>
      <c r="Q85" s="80" t="str">
        <f>IF(DATI!C117=0,"",O85^2)</f>
        <v/>
      </c>
      <c r="R85" s="80" t="str">
        <f>IF(DATI!C117=0,"",P85^2)</f>
        <v/>
      </c>
      <c r="S85" s="146" t="str">
        <f>IF(DATI!C117=0,"",J85*Q85)</f>
        <v/>
      </c>
      <c r="T85" s="146" t="str">
        <f>IF(DATI!C117=0,"",I85*R85)</f>
        <v/>
      </c>
      <c r="U85" s="80" t="str">
        <f>IF(DATI!C117=0,"",I85/I$4)</f>
        <v/>
      </c>
      <c r="V85" s="80" t="str">
        <f>IF(DATI!C117=0,"",I85*Foglio1!$W$64*P85/OUTPUT!$F$16)</f>
        <v/>
      </c>
      <c r="W85" s="80" t="str">
        <f>IF(DATI!C117=0,"",I85*Foglio1!$W$63*P85/OUTPUT!$F$16)</f>
        <v/>
      </c>
      <c r="X85" s="80" t="str">
        <f>IF(DATI!C117=0,"",J85/J$4)</f>
        <v/>
      </c>
      <c r="Y85" s="80" t="str">
        <f>IF(DATI!C117=0,"",J85*Foglio1!$W$63*O85/OUTPUT!$F$16)</f>
        <v/>
      </c>
      <c r="Z85" s="80" t="str">
        <f>IF(DATI!C117=0,"",J85*Foglio1!$W$64*O85/OUTPUT!$F$16)</f>
        <v/>
      </c>
      <c r="AA85" s="155" t="str">
        <f>IF(DATI!C117=0,"",(S85)/$S$4)</f>
        <v/>
      </c>
      <c r="AB85" s="155" t="str">
        <f>IF(DATI!C117=0,"",(T85)/$S$4)</f>
        <v/>
      </c>
      <c r="AC85" s="155" t="str">
        <f>IF(DATI!C117=0,"",Foglio1!$Q$67*TABULATI!AA85)</f>
        <v/>
      </c>
      <c r="AD85" s="155" t="str">
        <f>IF(DATI!C117=0,"",Foglio1!$Q$67*TABULATI!AB85)</f>
        <v/>
      </c>
      <c r="AE85" s="80" t="str">
        <f>IF(DATI!C117=0,"",AC85/O85)</f>
        <v/>
      </c>
      <c r="AF85" s="80" t="str">
        <f>IF(DATI!C117=0,"",AD85/P85)</f>
        <v/>
      </c>
      <c r="AG85" s="156" t="str">
        <f>IF(DATI!C117=0,"",(U85+V85)*Foglio1!$Q$61-W85*Foglio1!$Q$62)</f>
        <v/>
      </c>
      <c r="AH85" s="156" t="str">
        <f>IF(DATI!C117=0,"",(X85+Y85)*Foglio1!$Q$62-Z85*Foglio1!$Q$61)</f>
        <v/>
      </c>
      <c r="AI85" s="156" t="str">
        <f>IF(DATI!C117=0,"",(U85+V85)*Foglio1!$Q$61-W85*Foglio1!$Q$62+AE85)</f>
        <v/>
      </c>
      <c r="AJ85" s="156" t="str">
        <f>IF(DATI!C117=0,"",(X85+Y85)*Foglio1!$Q$62-Z85*Foglio1!$Q$61+AF85)</f>
        <v/>
      </c>
      <c r="AK85" s="156" t="str">
        <f>IF(DATI!C117=0,"",IF(Foglio1!$Q$61=0,0,AI85*100/Foglio1!$Q$61))</f>
        <v/>
      </c>
      <c r="AL85" s="156" t="str">
        <f>IF(DATI!C117=0,"",IF(Foglio1!$Q$62=0,0,AJ85*100/Foglio1!$Q$62))</f>
        <v/>
      </c>
      <c r="AM85" s="156" t="str">
        <f>IF(DATI!C117=0,"",AG85*P85)</f>
        <v/>
      </c>
      <c r="AN85" s="155" t="str">
        <f>IF(DATI!C117=0,"",AH85*O85)</f>
        <v/>
      </c>
      <c r="AW85" s="79"/>
    </row>
    <row r="86" spans="2:49" ht="18" customHeight="1" x14ac:dyDescent="0.25">
      <c r="B86" s="19" t="str">
        <f>IF(DATI!C118=0,"",DATI!B118)</f>
        <v/>
      </c>
      <c r="C86" s="80" t="str">
        <f>IF(DATI!C118=0,"",DATI!C118)</f>
        <v/>
      </c>
      <c r="D86" s="80" t="str">
        <f>IF(DATI!C118=0,"",DATI!D118)</f>
        <v/>
      </c>
      <c r="E86" s="83" t="str">
        <f>IF(DATI!C118=0,"",C86*D86)</f>
        <v/>
      </c>
      <c r="F86" s="80" t="str">
        <f>IF(DATI!C118=0,"",E86/1.2)</f>
        <v/>
      </c>
      <c r="G86" s="80" t="str">
        <f>IF(DATI!C118=0,"",(C86*D86^3)/12)</f>
        <v/>
      </c>
      <c r="H86" s="80" t="str">
        <f>IF(DATI!C118=0,"",(D86*C86^3)/12)</f>
        <v/>
      </c>
      <c r="I86" s="146" t="str">
        <f>IF(DATI!C118=0,"",IF(H86=0,0,1/((DATI!$C$4^3)/(Foglio1!$O$15*DATI!$C$10*H86)+DATI!$C$4/(DATI!$C$11*$F86))))</f>
        <v/>
      </c>
      <c r="J86" s="146" t="str">
        <f>IF(DATI!C118=0,"",IF(G86=0,0,1/((DATI!$C$4^3)/(Foglio1!$O$15*DATI!$C$10*G86)+DATI!$C$4/(DATI!$C$11*$F86))))</f>
        <v/>
      </c>
      <c r="K86" s="80" t="str">
        <f>IF(DATI!C118=0,"",DATI!E118)</f>
        <v/>
      </c>
      <c r="L86" s="80" t="str">
        <f>IF(DATI!C118=0,"",DATI!F118)</f>
        <v/>
      </c>
      <c r="M86" s="146" t="str">
        <f>IF(DATI!C118=0,"",J86*K86)</f>
        <v/>
      </c>
      <c r="N86" s="146" t="str">
        <f>IF(DATI!C118=0,"",I86*L86)</f>
        <v/>
      </c>
      <c r="O86" s="80" t="str">
        <f>IF(DATI!C118=0,"",IF(K86-OUTPUT!$F$7=0,0.000001,K86-OUTPUT!$F$7))</f>
        <v/>
      </c>
      <c r="P86" s="80" t="str">
        <f>IF(DATI!C118=0,"",IF(L86-OUTPUT!$F$8=0,0.00001,L86-OUTPUT!$F$8))</f>
        <v/>
      </c>
      <c r="Q86" s="80" t="str">
        <f>IF(DATI!C118=0,"",O86^2)</f>
        <v/>
      </c>
      <c r="R86" s="80" t="str">
        <f>IF(DATI!C118=0,"",P86^2)</f>
        <v/>
      </c>
      <c r="S86" s="146" t="str">
        <f>IF(DATI!C118=0,"",J86*Q86)</f>
        <v/>
      </c>
      <c r="T86" s="146" t="str">
        <f>IF(DATI!C118=0,"",I86*R86)</f>
        <v/>
      </c>
      <c r="U86" s="80" t="str">
        <f>IF(DATI!C118=0,"",I86/I$4)</f>
        <v/>
      </c>
      <c r="V86" s="80" t="str">
        <f>IF(DATI!C118=0,"",I86*Foglio1!$W$64*P86/OUTPUT!$F$16)</f>
        <v/>
      </c>
      <c r="W86" s="80" t="str">
        <f>IF(DATI!C118=0,"",I86*Foglio1!$W$63*P86/OUTPUT!$F$16)</f>
        <v/>
      </c>
      <c r="X86" s="80" t="str">
        <f>IF(DATI!C118=0,"",J86/J$4)</f>
        <v/>
      </c>
      <c r="Y86" s="80" t="str">
        <f>IF(DATI!C118=0,"",J86*Foglio1!$W$63*O86/OUTPUT!$F$16)</f>
        <v/>
      </c>
      <c r="Z86" s="80" t="str">
        <f>IF(DATI!C118=0,"",J86*Foglio1!$W$64*O86/OUTPUT!$F$16)</f>
        <v/>
      </c>
      <c r="AA86" s="155" t="str">
        <f>IF(DATI!C118=0,"",(S86)/$S$4)</f>
        <v/>
      </c>
      <c r="AB86" s="155" t="str">
        <f>IF(DATI!C118=0,"",(T86)/$S$4)</f>
        <v/>
      </c>
      <c r="AC86" s="155" t="str">
        <f>IF(DATI!C118=0,"",Foglio1!$Q$67*TABULATI!AA86)</f>
        <v/>
      </c>
      <c r="AD86" s="155" t="str">
        <f>IF(DATI!C118=0,"",Foglio1!$Q$67*TABULATI!AB86)</f>
        <v/>
      </c>
      <c r="AE86" s="80" t="str">
        <f>IF(DATI!C118=0,"",AC86/O86)</f>
        <v/>
      </c>
      <c r="AF86" s="80" t="str">
        <f>IF(DATI!C118=0,"",AD86/P86)</f>
        <v/>
      </c>
      <c r="AG86" s="156" t="str">
        <f>IF(DATI!C118=0,"",(U86+V86)*Foglio1!$Q$61-W86*Foglio1!$Q$62)</f>
        <v/>
      </c>
      <c r="AH86" s="156" t="str">
        <f>IF(DATI!C118=0,"",(X86+Y86)*Foglio1!$Q$62-Z86*Foglio1!$Q$61)</f>
        <v/>
      </c>
      <c r="AI86" s="156" t="str">
        <f>IF(DATI!C118=0,"",(U86+V86)*Foglio1!$Q$61-W86*Foglio1!$Q$62+AE86)</f>
        <v/>
      </c>
      <c r="AJ86" s="156" t="str">
        <f>IF(DATI!C118=0,"",(X86+Y86)*Foglio1!$Q$62-Z86*Foglio1!$Q$61+AF86)</f>
        <v/>
      </c>
      <c r="AK86" s="156" t="str">
        <f>IF(DATI!C118=0,"",IF(Foglio1!$Q$61=0,0,AI86*100/Foglio1!$Q$61))</f>
        <v/>
      </c>
      <c r="AL86" s="156" t="str">
        <f>IF(DATI!C118=0,"",IF(Foglio1!$Q$62=0,0,AJ86*100/Foglio1!$Q$62))</f>
        <v/>
      </c>
      <c r="AM86" s="156" t="str">
        <f>IF(DATI!C118=0,"",AG86*P86)</f>
        <v/>
      </c>
      <c r="AN86" s="155" t="str">
        <f>IF(DATI!C118=0,"",AH86*O86)</f>
        <v/>
      </c>
      <c r="AW86" s="79"/>
    </row>
    <row r="87" spans="2:49" ht="18" customHeight="1" x14ac:dyDescent="0.25">
      <c r="B87" s="19"/>
      <c r="C87" s="80"/>
      <c r="D87" s="80"/>
      <c r="E87" s="83"/>
      <c r="F87" s="80"/>
      <c r="G87" s="80"/>
      <c r="H87" s="80"/>
      <c r="K87" s="80"/>
      <c r="L87" s="80"/>
      <c r="O87" s="80"/>
      <c r="P87" s="78"/>
      <c r="Q87" s="80"/>
      <c r="R87" s="80"/>
      <c r="S87" s="146"/>
      <c r="T87" s="146"/>
      <c r="U87" s="80"/>
      <c r="V87" s="80"/>
      <c r="W87" s="80"/>
      <c r="X87" s="80"/>
      <c r="Y87" s="80"/>
      <c r="Z87" s="80"/>
      <c r="AA87" s="81"/>
      <c r="AB87" s="81"/>
      <c r="AC87" s="81"/>
      <c r="AD87" s="81"/>
      <c r="AE87" s="81"/>
      <c r="AF87" s="81"/>
      <c r="AG87" s="81"/>
      <c r="AI87" s="80"/>
      <c r="AJ87" s="80"/>
      <c r="AK87" s="80"/>
      <c r="AL87" s="80"/>
      <c r="AM87" s="82"/>
      <c r="AN87" s="81"/>
      <c r="AW87" s="79"/>
    </row>
    <row r="88" spans="2:49" x14ac:dyDescent="0.25">
      <c r="B88" s="18"/>
      <c r="C88" s="82"/>
      <c r="D88" s="82"/>
      <c r="E88" s="82"/>
      <c r="F88" s="82"/>
      <c r="G88" s="82"/>
      <c r="H88" s="82"/>
      <c r="K88" s="82"/>
      <c r="L88" s="82"/>
      <c r="O88" s="82"/>
      <c r="P88" s="78"/>
      <c r="AA88" s="84"/>
      <c r="AB88" s="84"/>
      <c r="AW88" s="79"/>
    </row>
    <row r="89" spans="2:49" x14ac:dyDescent="0.25">
      <c r="B89" s="18"/>
      <c r="C89" s="82"/>
      <c r="D89" s="82"/>
      <c r="E89" s="82"/>
      <c r="F89" s="82"/>
      <c r="G89" s="82"/>
      <c r="H89" s="82"/>
      <c r="K89" s="145"/>
      <c r="L89" s="145"/>
      <c r="O89" s="82"/>
      <c r="P89" s="78"/>
      <c r="Q89" s="82"/>
      <c r="R89" s="82"/>
      <c r="S89" s="82"/>
      <c r="T89" s="82"/>
      <c r="U89" s="82"/>
      <c r="V89" s="82"/>
      <c r="W89" s="82"/>
      <c r="X89" s="82"/>
      <c r="Y89" s="82"/>
      <c r="Z89" s="82"/>
      <c r="AU89" s="90"/>
      <c r="AV89" s="90"/>
      <c r="AW89" s="79"/>
    </row>
    <row r="90" spans="2:49" ht="15" customHeight="1" x14ac:dyDescent="0.25">
      <c r="B90" s="18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V90" s="82"/>
      <c r="W90" s="82"/>
      <c r="X90" s="82"/>
      <c r="Y90" s="82"/>
      <c r="Z90" s="82"/>
      <c r="AA90" s="84"/>
      <c r="AB90" s="84"/>
      <c r="AU90" s="90"/>
      <c r="AV90" s="90"/>
      <c r="AW90" s="79"/>
    </row>
    <row r="91" spans="2:49" ht="15" customHeight="1" x14ac:dyDescent="0.25">
      <c r="B91" s="18"/>
      <c r="C91" s="82"/>
      <c r="D91" s="82"/>
      <c r="E91" s="82"/>
      <c r="F91" s="82"/>
      <c r="G91" s="93"/>
      <c r="H91" s="94"/>
      <c r="I91" s="82"/>
      <c r="J91" s="82"/>
      <c r="K91" s="78"/>
      <c r="L91" s="78"/>
      <c r="M91" s="79"/>
      <c r="N91" s="79"/>
      <c r="O91" s="78"/>
      <c r="P91" s="78"/>
      <c r="Q91" s="82"/>
      <c r="R91" s="95"/>
      <c r="V91" s="82"/>
      <c r="W91" s="82"/>
      <c r="X91" s="82"/>
      <c r="Y91" s="82"/>
      <c r="Z91" s="82"/>
      <c r="AA91" s="81"/>
      <c r="AB91" s="81"/>
      <c r="AC91" s="81"/>
      <c r="AD91" s="81"/>
      <c r="AE91" s="81"/>
      <c r="AF91" s="81"/>
      <c r="AG91" s="81"/>
      <c r="AH91" s="81"/>
      <c r="AI91" s="82"/>
      <c r="AJ91" s="82"/>
      <c r="AK91" s="82"/>
      <c r="AL91" s="82"/>
      <c r="AM91" s="82"/>
      <c r="AN91" s="81"/>
      <c r="AU91" s="90"/>
      <c r="AV91" s="90"/>
      <c r="AW91" s="79"/>
    </row>
    <row r="92" spans="2:49" x14ac:dyDescent="0.25">
      <c r="B92" s="18"/>
      <c r="C92" s="82"/>
      <c r="D92" s="82"/>
      <c r="E92" s="82"/>
      <c r="F92" s="82"/>
      <c r="G92" s="93"/>
      <c r="H92" s="94"/>
      <c r="I92" s="82"/>
      <c r="J92" s="82"/>
      <c r="K92" s="78"/>
      <c r="L92" s="78"/>
      <c r="M92" s="79"/>
      <c r="N92" s="79"/>
      <c r="O92" s="78"/>
      <c r="P92" s="78"/>
      <c r="Q92" s="82"/>
      <c r="R92" s="82"/>
      <c r="V92" s="82"/>
      <c r="W92" s="82"/>
      <c r="X92" s="82"/>
      <c r="Y92" s="82"/>
      <c r="Z92" s="82"/>
      <c r="AA92" s="81"/>
      <c r="AB92" s="81"/>
      <c r="AC92" s="81"/>
      <c r="AD92" s="81"/>
      <c r="AE92" s="81"/>
      <c r="AF92" s="81"/>
      <c r="AG92" s="81"/>
      <c r="AH92" s="81"/>
      <c r="AI92" s="82"/>
      <c r="AJ92" s="82"/>
      <c r="AK92" s="82"/>
      <c r="AL92" s="82"/>
      <c r="AM92" s="82"/>
      <c r="AN92" s="81"/>
      <c r="AU92" s="90"/>
      <c r="AV92" s="90"/>
      <c r="AW92" s="79"/>
    </row>
    <row r="93" spans="2:49" x14ac:dyDescent="0.25">
      <c r="B93" s="18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79"/>
      <c r="N93" s="79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1"/>
      <c r="AB93" s="81"/>
      <c r="AC93" s="81"/>
      <c r="AD93" s="81"/>
      <c r="AE93" s="81"/>
      <c r="AF93" s="81"/>
      <c r="AG93" s="81"/>
      <c r="AH93" s="81"/>
      <c r="AI93" s="82"/>
      <c r="AJ93" s="82"/>
      <c r="AK93" s="82"/>
      <c r="AL93" s="82"/>
      <c r="AM93" s="82"/>
      <c r="AN93" s="81"/>
      <c r="AU93" s="90"/>
      <c r="AV93" s="90"/>
      <c r="AW93" s="79"/>
    </row>
    <row r="94" spans="2:49" x14ac:dyDescent="0.25">
      <c r="B94" s="18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1"/>
      <c r="AB94" s="81"/>
      <c r="AC94" s="81"/>
      <c r="AD94" s="81"/>
      <c r="AE94" s="81"/>
      <c r="AF94" s="81"/>
      <c r="AG94" s="81"/>
      <c r="AH94" s="81"/>
      <c r="AI94" s="82"/>
      <c r="AJ94" s="82"/>
      <c r="AK94" s="82"/>
      <c r="AL94" s="82"/>
      <c r="AM94" s="82"/>
      <c r="AN94" s="81"/>
      <c r="AU94" s="90"/>
      <c r="AV94" s="90"/>
      <c r="AW94" s="79"/>
    </row>
    <row r="95" spans="2:49" x14ac:dyDescent="0.25">
      <c r="B95" s="18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1"/>
      <c r="AB95" s="81"/>
      <c r="AC95" s="81"/>
      <c r="AD95" s="81"/>
      <c r="AE95" s="81"/>
      <c r="AF95" s="81"/>
      <c r="AG95" s="81"/>
      <c r="AH95" s="81"/>
      <c r="AI95" s="82"/>
      <c r="AJ95" s="82"/>
      <c r="AK95" s="82"/>
      <c r="AL95" s="82"/>
      <c r="AM95" s="82"/>
      <c r="AN95" s="81"/>
      <c r="AU95" s="90"/>
      <c r="AV95" s="90"/>
      <c r="AW95" s="79"/>
    </row>
    <row r="96" spans="2:49" x14ac:dyDescent="0.25">
      <c r="B96" s="18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1"/>
      <c r="AB96" s="81"/>
      <c r="AC96" s="81"/>
      <c r="AD96" s="81"/>
      <c r="AE96" s="81"/>
      <c r="AF96" s="81"/>
      <c r="AG96" s="81"/>
      <c r="AH96" s="81"/>
      <c r="AI96" s="82"/>
      <c r="AJ96" s="82"/>
      <c r="AK96" s="82"/>
      <c r="AL96" s="82"/>
      <c r="AM96" s="82"/>
      <c r="AN96" s="81"/>
      <c r="AU96" s="90"/>
      <c r="AV96" s="90"/>
      <c r="AW96" s="79"/>
    </row>
    <row r="97" spans="2:49" x14ac:dyDescent="0.25">
      <c r="B97" s="18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1"/>
      <c r="AB97" s="81"/>
      <c r="AC97" s="81"/>
      <c r="AD97" s="81"/>
      <c r="AE97" s="81"/>
      <c r="AF97" s="81"/>
      <c r="AG97" s="81"/>
      <c r="AH97" s="81"/>
      <c r="AI97" s="82"/>
      <c r="AJ97" s="82"/>
      <c r="AK97" s="82"/>
      <c r="AL97" s="82"/>
      <c r="AM97" s="82"/>
      <c r="AN97" s="81"/>
      <c r="AU97" s="90"/>
      <c r="AV97" s="90"/>
      <c r="AW97" s="79"/>
    </row>
    <row r="98" spans="2:49" x14ac:dyDescent="0.25">
      <c r="B98" s="18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1"/>
      <c r="AB98" s="81"/>
      <c r="AC98" s="81"/>
      <c r="AD98" s="81"/>
      <c r="AE98" s="81"/>
      <c r="AF98" s="81"/>
      <c r="AG98" s="81"/>
      <c r="AH98" s="81"/>
      <c r="AI98" s="82"/>
      <c r="AJ98" s="82"/>
      <c r="AK98" s="82"/>
      <c r="AL98" s="82"/>
      <c r="AM98" s="82"/>
      <c r="AN98" s="81"/>
      <c r="AU98" s="90"/>
      <c r="AV98" s="90"/>
      <c r="AW98" s="79"/>
    </row>
    <row r="99" spans="2:49" x14ac:dyDescent="0.25">
      <c r="B99" s="18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1"/>
      <c r="AB99" s="81"/>
      <c r="AC99" s="81"/>
      <c r="AD99" s="81"/>
      <c r="AE99" s="81"/>
      <c r="AF99" s="81"/>
      <c r="AG99" s="81"/>
      <c r="AH99" s="81"/>
      <c r="AI99" s="82"/>
      <c r="AJ99" s="82"/>
      <c r="AK99" s="82"/>
      <c r="AL99" s="82"/>
      <c r="AM99" s="82"/>
      <c r="AN99" s="81"/>
      <c r="AU99" s="90"/>
      <c r="AV99" s="90"/>
      <c r="AW99" s="79"/>
    </row>
    <row r="100" spans="2:49" x14ac:dyDescent="0.25">
      <c r="B100" s="18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1"/>
      <c r="AB100" s="81"/>
      <c r="AC100" s="81"/>
      <c r="AD100" s="81"/>
      <c r="AE100" s="81"/>
      <c r="AF100" s="81"/>
      <c r="AG100" s="81"/>
      <c r="AH100" s="81"/>
      <c r="AI100" s="82"/>
      <c r="AJ100" s="82"/>
      <c r="AK100" s="82"/>
      <c r="AL100" s="82"/>
      <c r="AM100" s="82"/>
      <c r="AN100" s="81"/>
      <c r="AU100" s="90"/>
      <c r="AV100" s="90"/>
      <c r="AW100" s="79"/>
    </row>
    <row r="101" spans="2:49" x14ac:dyDescent="0.25">
      <c r="B101" s="18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1"/>
      <c r="AB101" s="81"/>
      <c r="AC101" s="81"/>
      <c r="AD101" s="81"/>
      <c r="AE101" s="81"/>
      <c r="AF101" s="81"/>
      <c r="AG101" s="81"/>
      <c r="AH101" s="81"/>
      <c r="AI101" s="82"/>
      <c r="AJ101" s="82"/>
      <c r="AK101" s="82"/>
      <c r="AL101" s="82"/>
      <c r="AM101" s="82"/>
      <c r="AN101" s="81"/>
      <c r="AU101" s="90"/>
      <c r="AV101" s="90"/>
      <c r="AW101" s="79"/>
    </row>
    <row r="102" spans="2:49" x14ac:dyDescent="0.25">
      <c r="B102" s="18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1"/>
      <c r="AB102" s="81"/>
      <c r="AC102" s="81"/>
      <c r="AD102" s="81"/>
      <c r="AE102" s="81"/>
      <c r="AF102" s="81"/>
      <c r="AG102" s="81"/>
      <c r="AH102" s="81"/>
      <c r="AI102" s="82"/>
      <c r="AJ102" s="82"/>
      <c r="AK102" s="82"/>
      <c r="AL102" s="82"/>
      <c r="AM102" s="82"/>
      <c r="AN102" s="81"/>
      <c r="AU102" s="90"/>
      <c r="AV102" s="90"/>
      <c r="AW102" s="79"/>
    </row>
    <row r="103" spans="2:49" x14ac:dyDescent="0.25">
      <c r="B103" s="18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1"/>
      <c r="AB103" s="81"/>
      <c r="AC103" s="81"/>
      <c r="AD103" s="81"/>
      <c r="AE103" s="81"/>
      <c r="AF103" s="81"/>
      <c r="AG103" s="81"/>
      <c r="AH103" s="81"/>
      <c r="AI103" s="82"/>
      <c r="AJ103" s="82"/>
      <c r="AK103" s="82"/>
      <c r="AL103" s="82"/>
      <c r="AM103" s="82"/>
      <c r="AN103" s="81"/>
      <c r="AU103" s="90"/>
      <c r="AV103" s="90"/>
      <c r="AW103" s="79"/>
    </row>
    <row r="104" spans="2:49" x14ac:dyDescent="0.25">
      <c r="B104" s="18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1"/>
      <c r="AB104" s="81"/>
      <c r="AC104" s="81"/>
      <c r="AD104" s="81"/>
      <c r="AE104" s="81"/>
      <c r="AF104" s="81"/>
      <c r="AG104" s="81"/>
      <c r="AH104" s="81"/>
      <c r="AI104" s="82"/>
      <c r="AJ104" s="82"/>
      <c r="AK104" s="82"/>
      <c r="AL104" s="82"/>
      <c r="AM104" s="82"/>
      <c r="AN104" s="81"/>
      <c r="AU104" s="90"/>
      <c r="AV104" s="90"/>
      <c r="AW104" s="79"/>
    </row>
    <row r="105" spans="2:49" x14ac:dyDescent="0.25">
      <c r="B105" s="18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1"/>
      <c r="AB105" s="81"/>
      <c r="AC105" s="81"/>
      <c r="AD105" s="81"/>
      <c r="AE105" s="81"/>
      <c r="AF105" s="81"/>
      <c r="AG105" s="81"/>
      <c r="AH105" s="81"/>
      <c r="AI105" s="82"/>
      <c r="AJ105" s="82"/>
      <c r="AK105" s="82"/>
      <c r="AL105" s="82"/>
      <c r="AM105" s="82"/>
      <c r="AN105" s="81"/>
      <c r="AU105" s="90"/>
      <c r="AV105" s="90"/>
      <c r="AW105" s="79"/>
    </row>
    <row r="106" spans="2:49" x14ac:dyDescent="0.25">
      <c r="B106" s="1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91"/>
      <c r="AB106" s="91"/>
      <c r="AC106" s="91"/>
      <c r="AD106" s="91"/>
      <c r="AE106" s="91"/>
      <c r="AF106" s="91"/>
      <c r="AG106" s="91"/>
      <c r="AH106" s="91"/>
      <c r="AI106" s="78"/>
      <c r="AJ106" s="78"/>
      <c r="AK106" s="78"/>
      <c r="AL106" s="78"/>
      <c r="AM106" s="78"/>
      <c r="AN106" s="91"/>
      <c r="AW106" s="79"/>
    </row>
    <row r="107" spans="2:49" x14ac:dyDescent="0.25">
      <c r="B107" s="1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91"/>
      <c r="AB107" s="91"/>
      <c r="AC107" s="91"/>
      <c r="AD107" s="91"/>
      <c r="AE107" s="91"/>
      <c r="AF107" s="91"/>
      <c r="AG107" s="91"/>
      <c r="AH107" s="91"/>
      <c r="AI107" s="78"/>
      <c r="AJ107" s="78"/>
      <c r="AK107" s="78"/>
      <c r="AL107" s="78"/>
      <c r="AM107" s="78"/>
      <c r="AN107" s="91"/>
      <c r="AW107" s="79"/>
    </row>
    <row r="108" spans="2:49" x14ac:dyDescent="0.25">
      <c r="B108" s="1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91"/>
      <c r="AB108" s="91"/>
      <c r="AC108" s="91"/>
      <c r="AD108" s="91"/>
      <c r="AE108" s="91"/>
      <c r="AF108" s="91"/>
      <c r="AG108" s="91"/>
      <c r="AH108" s="91"/>
      <c r="AI108" s="78"/>
      <c r="AJ108" s="78"/>
      <c r="AK108" s="78"/>
      <c r="AL108" s="78"/>
      <c r="AM108" s="78"/>
      <c r="AN108" s="91"/>
      <c r="AW108" s="79"/>
    </row>
    <row r="109" spans="2:49" x14ac:dyDescent="0.25">
      <c r="B109" s="1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91"/>
      <c r="AB109" s="91"/>
      <c r="AC109" s="91"/>
      <c r="AD109" s="91"/>
      <c r="AE109" s="91"/>
      <c r="AF109" s="91"/>
      <c r="AG109" s="91"/>
      <c r="AH109" s="91"/>
      <c r="AI109" s="78"/>
      <c r="AJ109" s="78"/>
      <c r="AK109" s="78"/>
      <c r="AL109" s="78"/>
      <c r="AM109" s="78"/>
      <c r="AN109" s="91"/>
      <c r="AW109" s="79"/>
    </row>
    <row r="110" spans="2:49" x14ac:dyDescent="0.25">
      <c r="B110" s="1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91"/>
      <c r="AB110" s="91"/>
      <c r="AC110" s="91"/>
      <c r="AD110" s="91"/>
      <c r="AE110" s="91"/>
      <c r="AF110" s="91"/>
      <c r="AG110" s="91"/>
      <c r="AH110" s="91"/>
      <c r="AI110" s="78"/>
      <c r="AJ110" s="78"/>
      <c r="AK110" s="78"/>
      <c r="AL110" s="78"/>
      <c r="AM110" s="78"/>
      <c r="AN110" s="91"/>
      <c r="AW110" s="79"/>
    </row>
    <row r="111" spans="2:49" x14ac:dyDescent="0.25">
      <c r="B111" s="1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91"/>
      <c r="AB111" s="91"/>
      <c r="AC111" s="91"/>
      <c r="AD111" s="91"/>
      <c r="AE111" s="91"/>
      <c r="AF111" s="91"/>
      <c r="AG111" s="91"/>
      <c r="AH111" s="91"/>
      <c r="AI111" s="78"/>
      <c r="AJ111" s="78"/>
      <c r="AK111" s="78"/>
      <c r="AL111" s="78"/>
      <c r="AM111" s="78"/>
      <c r="AN111" s="91"/>
      <c r="AW111" s="79"/>
    </row>
    <row r="112" spans="2:49" x14ac:dyDescent="0.25">
      <c r="B112" s="1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91"/>
      <c r="AB112" s="91"/>
      <c r="AC112" s="91"/>
      <c r="AD112" s="91"/>
      <c r="AE112" s="91"/>
      <c r="AF112" s="91"/>
      <c r="AG112" s="91"/>
      <c r="AH112" s="91"/>
      <c r="AI112" s="78"/>
      <c r="AJ112" s="78"/>
      <c r="AK112" s="78"/>
      <c r="AL112" s="78"/>
      <c r="AM112" s="78"/>
      <c r="AN112" s="91"/>
      <c r="AW112" s="79"/>
    </row>
    <row r="113" spans="2:49" x14ac:dyDescent="0.25">
      <c r="B113" s="1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91"/>
      <c r="AB113" s="91"/>
      <c r="AC113" s="91"/>
      <c r="AD113" s="91"/>
      <c r="AE113" s="91"/>
      <c r="AF113" s="91"/>
      <c r="AG113" s="91"/>
      <c r="AH113" s="91"/>
      <c r="AI113" s="78"/>
      <c r="AJ113" s="78"/>
      <c r="AK113" s="78"/>
      <c r="AL113" s="78"/>
      <c r="AM113" s="78"/>
      <c r="AN113" s="91"/>
      <c r="AW113" s="79"/>
    </row>
    <row r="114" spans="2:49" x14ac:dyDescent="0.25">
      <c r="B114" s="1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91"/>
      <c r="AB114" s="91"/>
      <c r="AC114" s="91"/>
      <c r="AD114" s="91"/>
      <c r="AE114" s="91"/>
      <c r="AF114" s="91"/>
      <c r="AG114" s="91"/>
      <c r="AH114" s="91"/>
      <c r="AI114" s="78"/>
      <c r="AJ114" s="78"/>
      <c r="AK114" s="78"/>
      <c r="AL114" s="78"/>
      <c r="AM114" s="78"/>
      <c r="AN114" s="91"/>
      <c r="AW114" s="79"/>
    </row>
    <row r="115" spans="2:49" x14ac:dyDescent="0.25">
      <c r="B115" s="1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91"/>
      <c r="AB115" s="91"/>
      <c r="AC115" s="91"/>
      <c r="AD115" s="91"/>
      <c r="AE115" s="91"/>
      <c r="AF115" s="91"/>
      <c r="AG115" s="91"/>
      <c r="AH115" s="91"/>
      <c r="AI115" s="78"/>
      <c r="AJ115" s="78"/>
      <c r="AK115" s="78"/>
      <c r="AL115" s="78"/>
      <c r="AM115" s="78"/>
      <c r="AN115" s="91"/>
      <c r="AW115" s="79"/>
    </row>
    <row r="116" spans="2:49" x14ac:dyDescent="0.25">
      <c r="B116" s="1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91"/>
      <c r="AB116" s="91"/>
      <c r="AC116" s="91"/>
      <c r="AD116" s="91"/>
      <c r="AE116" s="91"/>
      <c r="AF116" s="91"/>
      <c r="AG116" s="91"/>
      <c r="AH116" s="91"/>
      <c r="AI116" s="78"/>
      <c r="AJ116" s="78"/>
      <c r="AK116" s="78"/>
      <c r="AL116" s="78"/>
      <c r="AM116" s="78"/>
      <c r="AN116" s="91"/>
      <c r="AW116" s="79"/>
    </row>
    <row r="117" spans="2:49" x14ac:dyDescent="0.25">
      <c r="B117" s="1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91"/>
      <c r="AB117" s="91"/>
      <c r="AC117" s="91"/>
      <c r="AD117" s="91"/>
      <c r="AE117" s="91"/>
      <c r="AF117" s="91"/>
      <c r="AG117" s="91"/>
      <c r="AH117" s="91"/>
      <c r="AI117" s="78"/>
      <c r="AJ117" s="78"/>
      <c r="AK117" s="78"/>
      <c r="AL117" s="78"/>
      <c r="AM117" s="78"/>
      <c r="AN117" s="91"/>
      <c r="AW117" s="79"/>
    </row>
    <row r="118" spans="2:49" x14ac:dyDescent="0.25">
      <c r="B118" s="1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91"/>
      <c r="AB118" s="91"/>
      <c r="AC118" s="91"/>
      <c r="AD118" s="91"/>
      <c r="AE118" s="91"/>
      <c r="AF118" s="91"/>
      <c r="AG118" s="91"/>
      <c r="AH118" s="91"/>
      <c r="AI118" s="78"/>
      <c r="AJ118" s="78"/>
      <c r="AK118" s="78"/>
      <c r="AL118" s="78"/>
      <c r="AM118" s="78"/>
      <c r="AN118" s="91"/>
      <c r="AW118" s="79"/>
    </row>
    <row r="119" spans="2:49" x14ac:dyDescent="0.25">
      <c r="B119" s="1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91"/>
      <c r="AB119" s="91"/>
      <c r="AC119" s="91"/>
      <c r="AD119" s="91"/>
      <c r="AE119" s="91"/>
      <c r="AF119" s="91"/>
      <c r="AG119" s="91"/>
      <c r="AH119" s="91"/>
      <c r="AI119" s="78"/>
      <c r="AJ119" s="78"/>
      <c r="AK119" s="78"/>
      <c r="AL119" s="78"/>
      <c r="AM119" s="78"/>
      <c r="AN119" s="91"/>
      <c r="AW119" s="79"/>
    </row>
    <row r="120" spans="2:49" x14ac:dyDescent="0.25">
      <c r="B120" s="1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91"/>
      <c r="AB120" s="91"/>
      <c r="AC120" s="91"/>
      <c r="AD120" s="91"/>
      <c r="AE120" s="91"/>
      <c r="AF120" s="91"/>
      <c r="AG120" s="91"/>
      <c r="AH120" s="91"/>
      <c r="AI120" s="78"/>
      <c r="AJ120" s="78"/>
      <c r="AK120" s="78"/>
      <c r="AL120" s="78"/>
      <c r="AM120" s="78"/>
      <c r="AN120" s="91"/>
      <c r="AW120" s="79"/>
    </row>
    <row r="121" spans="2:49" x14ac:dyDescent="0.25">
      <c r="B121" s="1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91"/>
      <c r="AB121" s="91"/>
      <c r="AC121" s="91"/>
      <c r="AD121" s="91"/>
      <c r="AE121" s="91"/>
      <c r="AF121" s="91"/>
      <c r="AG121" s="91"/>
      <c r="AH121" s="91"/>
      <c r="AI121" s="78"/>
      <c r="AJ121" s="78"/>
      <c r="AK121" s="78"/>
      <c r="AL121" s="78"/>
      <c r="AM121" s="78"/>
      <c r="AN121" s="91"/>
      <c r="AW121" s="79"/>
    </row>
    <row r="122" spans="2:49" x14ac:dyDescent="0.25">
      <c r="B122" s="1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91"/>
      <c r="AB122" s="91"/>
      <c r="AC122" s="91"/>
      <c r="AD122" s="91"/>
      <c r="AE122" s="91"/>
      <c r="AF122" s="91"/>
      <c r="AG122" s="91"/>
      <c r="AH122" s="91"/>
      <c r="AI122" s="78"/>
      <c r="AJ122" s="78"/>
      <c r="AK122" s="78"/>
      <c r="AL122" s="78"/>
      <c r="AM122" s="78"/>
      <c r="AN122" s="91"/>
      <c r="AW122" s="79"/>
    </row>
    <row r="123" spans="2:49" x14ac:dyDescent="0.25">
      <c r="B123" s="1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91"/>
      <c r="AB123" s="91"/>
      <c r="AC123" s="91"/>
      <c r="AD123" s="91"/>
      <c r="AE123" s="91"/>
      <c r="AF123" s="91"/>
      <c r="AG123" s="91"/>
      <c r="AH123" s="91"/>
      <c r="AI123" s="78"/>
      <c r="AJ123" s="78"/>
      <c r="AK123" s="78"/>
      <c r="AL123" s="78"/>
      <c r="AM123" s="78"/>
      <c r="AN123" s="91"/>
      <c r="AW123" s="79"/>
    </row>
    <row r="124" spans="2:49" x14ac:dyDescent="0.25">
      <c r="B124" s="1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91"/>
      <c r="AB124" s="91"/>
      <c r="AC124" s="91"/>
      <c r="AD124" s="91"/>
      <c r="AE124" s="91"/>
      <c r="AF124" s="91"/>
      <c r="AG124" s="91"/>
      <c r="AH124" s="91"/>
      <c r="AI124" s="78"/>
      <c r="AJ124" s="78"/>
      <c r="AK124" s="78"/>
      <c r="AL124" s="78"/>
      <c r="AM124" s="78"/>
      <c r="AN124" s="91"/>
      <c r="AW124" s="79"/>
    </row>
    <row r="125" spans="2:49" x14ac:dyDescent="0.25">
      <c r="B125" s="17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91"/>
      <c r="AB125" s="91"/>
      <c r="AC125" s="91"/>
      <c r="AD125" s="91"/>
      <c r="AE125" s="91"/>
      <c r="AF125" s="91"/>
      <c r="AG125" s="91"/>
      <c r="AH125" s="91"/>
      <c r="AI125" s="78"/>
      <c r="AJ125" s="78"/>
      <c r="AK125" s="78"/>
      <c r="AL125" s="78"/>
      <c r="AM125" s="78"/>
      <c r="AN125" s="91"/>
      <c r="AW125" s="79"/>
    </row>
    <row r="126" spans="2:49" x14ac:dyDescent="0.25">
      <c r="B126" s="17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91"/>
      <c r="AB126" s="91"/>
      <c r="AC126" s="91"/>
      <c r="AD126" s="91"/>
      <c r="AE126" s="91"/>
      <c r="AF126" s="91"/>
      <c r="AG126" s="91"/>
      <c r="AH126" s="91"/>
      <c r="AI126" s="78"/>
      <c r="AJ126" s="78"/>
      <c r="AK126" s="78"/>
      <c r="AL126" s="78"/>
      <c r="AM126" s="78"/>
      <c r="AN126" s="91"/>
      <c r="AW126" s="79"/>
    </row>
    <row r="127" spans="2:49" x14ac:dyDescent="0.25">
      <c r="B127" s="1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91"/>
      <c r="AB127" s="91"/>
      <c r="AC127" s="91"/>
      <c r="AD127" s="91"/>
      <c r="AE127" s="91"/>
      <c r="AF127" s="91"/>
      <c r="AG127" s="91"/>
      <c r="AH127" s="91"/>
      <c r="AI127" s="78"/>
      <c r="AJ127" s="78"/>
      <c r="AK127" s="78"/>
      <c r="AL127" s="78"/>
      <c r="AM127" s="78"/>
      <c r="AN127" s="91"/>
      <c r="AW127" s="79"/>
    </row>
    <row r="128" spans="2:49" x14ac:dyDescent="0.25">
      <c r="B128" s="1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91"/>
      <c r="AB128" s="91"/>
      <c r="AC128" s="91"/>
      <c r="AD128" s="91"/>
      <c r="AE128" s="91"/>
      <c r="AF128" s="91"/>
      <c r="AG128" s="91"/>
      <c r="AH128" s="91"/>
      <c r="AI128" s="78"/>
      <c r="AJ128" s="78"/>
      <c r="AK128" s="78"/>
      <c r="AL128" s="78"/>
      <c r="AM128" s="78"/>
      <c r="AN128" s="91"/>
      <c r="AW128" s="79"/>
    </row>
    <row r="129" spans="2:49" x14ac:dyDescent="0.25">
      <c r="B129" s="1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91"/>
      <c r="AB129" s="91"/>
      <c r="AC129" s="91"/>
      <c r="AD129" s="91"/>
      <c r="AE129" s="91"/>
      <c r="AF129" s="91"/>
      <c r="AG129" s="91"/>
      <c r="AH129" s="91"/>
      <c r="AI129" s="78"/>
      <c r="AJ129" s="78"/>
      <c r="AK129" s="78"/>
      <c r="AL129" s="78"/>
      <c r="AM129" s="78"/>
      <c r="AN129" s="91"/>
      <c r="AW129" s="79"/>
    </row>
    <row r="130" spans="2:49" x14ac:dyDescent="0.25">
      <c r="B130" s="1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91"/>
      <c r="AB130" s="91"/>
      <c r="AC130" s="91"/>
      <c r="AD130" s="91"/>
      <c r="AE130" s="91"/>
      <c r="AF130" s="91"/>
      <c r="AG130" s="91"/>
      <c r="AH130" s="91"/>
      <c r="AI130" s="78"/>
      <c r="AJ130" s="78"/>
      <c r="AK130" s="78"/>
      <c r="AL130" s="78"/>
      <c r="AM130" s="78"/>
      <c r="AN130" s="91"/>
      <c r="AW130" s="79"/>
    </row>
    <row r="131" spans="2:49" x14ac:dyDescent="0.25">
      <c r="B131" s="17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91"/>
      <c r="AB131" s="91"/>
      <c r="AC131" s="91"/>
      <c r="AD131" s="91"/>
      <c r="AE131" s="91"/>
      <c r="AF131" s="91"/>
      <c r="AG131" s="91"/>
      <c r="AH131" s="91"/>
      <c r="AI131" s="78"/>
      <c r="AJ131" s="78"/>
      <c r="AK131" s="78"/>
      <c r="AL131" s="78"/>
      <c r="AM131" s="78"/>
      <c r="AN131" s="91"/>
      <c r="AW131" s="79"/>
    </row>
    <row r="132" spans="2:49" x14ac:dyDescent="0.25">
      <c r="B132" s="1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91"/>
      <c r="AB132" s="91"/>
      <c r="AC132" s="91"/>
      <c r="AD132" s="91"/>
      <c r="AE132" s="91"/>
      <c r="AF132" s="91"/>
      <c r="AG132" s="91"/>
      <c r="AH132" s="91"/>
      <c r="AI132" s="78"/>
      <c r="AJ132" s="78"/>
      <c r="AK132" s="78"/>
      <c r="AL132" s="78"/>
      <c r="AM132" s="78"/>
      <c r="AN132" s="91"/>
      <c r="AW132" s="79"/>
    </row>
    <row r="133" spans="2:49" x14ac:dyDescent="0.25">
      <c r="B133" s="1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91"/>
      <c r="AB133" s="91"/>
      <c r="AC133" s="91"/>
      <c r="AD133" s="91"/>
      <c r="AE133" s="91"/>
      <c r="AF133" s="91"/>
      <c r="AG133" s="91"/>
      <c r="AH133" s="91"/>
      <c r="AI133" s="78"/>
      <c r="AJ133" s="78"/>
      <c r="AK133" s="78"/>
      <c r="AL133" s="78"/>
      <c r="AM133" s="78"/>
      <c r="AN133" s="91"/>
      <c r="AW133" s="79"/>
    </row>
    <row r="134" spans="2:49" x14ac:dyDescent="0.25">
      <c r="B134" s="17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91"/>
      <c r="AB134" s="91"/>
      <c r="AC134" s="91"/>
      <c r="AD134" s="91"/>
      <c r="AE134" s="91"/>
      <c r="AF134" s="91"/>
      <c r="AG134" s="91"/>
      <c r="AH134" s="91"/>
      <c r="AI134" s="78"/>
      <c r="AJ134" s="78"/>
      <c r="AK134" s="78"/>
      <c r="AL134" s="78"/>
      <c r="AM134" s="78"/>
      <c r="AN134" s="91"/>
      <c r="AW134" s="79"/>
    </row>
    <row r="135" spans="2:49" x14ac:dyDescent="0.25">
      <c r="B135" s="1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91"/>
      <c r="AB135" s="91"/>
      <c r="AC135" s="91"/>
      <c r="AD135" s="91"/>
      <c r="AE135" s="91"/>
      <c r="AF135" s="91"/>
      <c r="AG135" s="91"/>
      <c r="AH135" s="91"/>
      <c r="AI135" s="78"/>
      <c r="AJ135" s="78"/>
      <c r="AK135" s="78"/>
      <c r="AL135" s="78"/>
      <c r="AM135" s="78"/>
      <c r="AN135" s="91"/>
      <c r="AW135" s="79"/>
    </row>
    <row r="136" spans="2:49" x14ac:dyDescent="0.25">
      <c r="B136" s="17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91"/>
      <c r="AB136" s="91"/>
      <c r="AC136" s="91"/>
      <c r="AD136" s="91"/>
      <c r="AE136" s="91"/>
      <c r="AF136" s="91"/>
      <c r="AG136" s="91"/>
      <c r="AH136" s="91"/>
      <c r="AI136" s="78"/>
      <c r="AJ136" s="78"/>
      <c r="AK136" s="78"/>
      <c r="AL136" s="78"/>
      <c r="AM136" s="78"/>
      <c r="AN136" s="91"/>
      <c r="AW136" s="79"/>
    </row>
    <row r="137" spans="2:49" x14ac:dyDescent="0.25">
      <c r="B137" s="1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91"/>
      <c r="AB137" s="91"/>
      <c r="AC137" s="91"/>
      <c r="AD137" s="91"/>
      <c r="AE137" s="91"/>
      <c r="AF137" s="91"/>
      <c r="AG137" s="91"/>
      <c r="AH137" s="91"/>
      <c r="AI137" s="78"/>
      <c r="AJ137" s="78"/>
      <c r="AK137" s="78"/>
      <c r="AL137" s="78"/>
      <c r="AM137" s="78"/>
      <c r="AN137" s="91"/>
      <c r="AW137" s="79"/>
    </row>
    <row r="138" spans="2:49" x14ac:dyDescent="0.25">
      <c r="B138" s="17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91"/>
      <c r="AB138" s="91"/>
      <c r="AC138" s="91"/>
      <c r="AD138" s="91"/>
      <c r="AE138" s="91"/>
      <c r="AF138" s="91"/>
      <c r="AG138" s="91"/>
      <c r="AH138" s="91"/>
      <c r="AI138" s="78"/>
      <c r="AJ138" s="78"/>
      <c r="AK138" s="78"/>
      <c r="AL138" s="78"/>
      <c r="AM138" s="78"/>
      <c r="AN138" s="91"/>
      <c r="AW138" s="79"/>
    </row>
    <row r="139" spans="2:49" x14ac:dyDescent="0.25">
      <c r="B139" s="17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91"/>
      <c r="AB139" s="91"/>
      <c r="AC139" s="91"/>
      <c r="AD139" s="91"/>
      <c r="AE139" s="91"/>
      <c r="AF139" s="91"/>
      <c r="AG139" s="91"/>
      <c r="AH139" s="91"/>
      <c r="AI139" s="78"/>
      <c r="AJ139" s="78"/>
      <c r="AK139" s="78"/>
      <c r="AL139" s="78"/>
      <c r="AM139" s="78"/>
      <c r="AN139" s="91"/>
      <c r="AW139" s="79"/>
    </row>
    <row r="140" spans="2:49" x14ac:dyDescent="0.25">
      <c r="B140" s="17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91"/>
      <c r="AB140" s="91"/>
      <c r="AC140" s="91"/>
      <c r="AD140" s="91"/>
      <c r="AE140" s="91"/>
      <c r="AF140" s="91"/>
      <c r="AG140" s="91"/>
      <c r="AH140" s="91"/>
      <c r="AI140" s="78"/>
      <c r="AJ140" s="78"/>
      <c r="AK140" s="78"/>
      <c r="AL140" s="78"/>
      <c r="AM140" s="78"/>
      <c r="AN140" s="91"/>
      <c r="AW140" s="79"/>
    </row>
    <row r="141" spans="2:49" x14ac:dyDescent="0.25">
      <c r="B141" s="1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91"/>
      <c r="AB141" s="91"/>
      <c r="AC141" s="91"/>
      <c r="AD141" s="91"/>
      <c r="AE141" s="91"/>
      <c r="AF141" s="91"/>
      <c r="AG141" s="91"/>
      <c r="AH141" s="91"/>
      <c r="AI141" s="78"/>
      <c r="AJ141" s="78"/>
      <c r="AK141" s="78"/>
      <c r="AL141" s="78"/>
      <c r="AM141" s="78"/>
      <c r="AN141" s="91"/>
      <c r="AW141" s="79"/>
    </row>
    <row r="142" spans="2:49" x14ac:dyDescent="0.25">
      <c r="B142" s="1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91"/>
      <c r="AB142" s="91"/>
      <c r="AC142" s="91"/>
      <c r="AD142" s="91"/>
      <c r="AE142" s="91"/>
      <c r="AF142" s="91"/>
      <c r="AG142" s="91"/>
      <c r="AH142" s="91"/>
      <c r="AI142" s="78"/>
      <c r="AJ142" s="78"/>
      <c r="AK142" s="78"/>
      <c r="AL142" s="78"/>
      <c r="AM142" s="78"/>
      <c r="AN142" s="91"/>
      <c r="AW142" s="79"/>
    </row>
    <row r="143" spans="2:49" x14ac:dyDescent="0.25">
      <c r="B143" s="17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91"/>
      <c r="AB143" s="91"/>
      <c r="AC143" s="91"/>
      <c r="AD143" s="91"/>
      <c r="AE143" s="91"/>
      <c r="AF143" s="91"/>
      <c r="AG143" s="91"/>
      <c r="AH143" s="91"/>
      <c r="AI143" s="78"/>
      <c r="AJ143" s="78"/>
      <c r="AK143" s="78"/>
      <c r="AL143" s="78"/>
      <c r="AM143" s="78"/>
      <c r="AN143" s="91"/>
      <c r="AW143" s="79"/>
    </row>
    <row r="144" spans="2:49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78"/>
      <c r="U144" s="78"/>
      <c r="V144" s="78"/>
      <c r="W144" s="78"/>
      <c r="X144" s="78"/>
      <c r="Y144" s="78"/>
      <c r="Z144" s="78"/>
      <c r="AA144" s="91"/>
      <c r="AB144" s="91"/>
      <c r="AC144" s="91"/>
      <c r="AD144" s="91"/>
      <c r="AE144" s="91"/>
      <c r="AF144" s="91"/>
      <c r="AG144" s="91"/>
      <c r="AH144" s="91"/>
      <c r="AI144" s="78"/>
      <c r="AJ144" s="78"/>
      <c r="AK144" s="78"/>
      <c r="AL144" s="78"/>
      <c r="AM144" s="78"/>
      <c r="AN144" s="91"/>
    </row>
    <row r="145" spans="2:40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78"/>
      <c r="U145" s="78"/>
      <c r="V145" s="78"/>
      <c r="W145" s="78"/>
      <c r="X145" s="78"/>
      <c r="Y145" s="78"/>
      <c r="Z145" s="78"/>
      <c r="AA145" s="91"/>
      <c r="AB145" s="91"/>
      <c r="AC145" s="91"/>
      <c r="AD145" s="91"/>
      <c r="AE145" s="91"/>
      <c r="AF145" s="91"/>
      <c r="AG145" s="91"/>
      <c r="AH145" s="91"/>
      <c r="AI145" s="78"/>
      <c r="AJ145" s="78"/>
      <c r="AK145" s="78"/>
      <c r="AL145" s="78"/>
      <c r="AM145" s="78"/>
      <c r="AN145" s="91"/>
    </row>
    <row r="146" spans="2:40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78"/>
      <c r="U146" s="78"/>
      <c r="V146" s="78"/>
      <c r="W146" s="78"/>
      <c r="X146" s="78"/>
      <c r="Y146" s="78"/>
      <c r="Z146" s="78"/>
      <c r="AA146" s="91"/>
      <c r="AB146" s="91"/>
      <c r="AC146" s="91"/>
      <c r="AD146" s="91"/>
      <c r="AE146" s="91"/>
      <c r="AF146" s="91"/>
      <c r="AG146" s="91"/>
      <c r="AH146" s="91"/>
      <c r="AI146" s="78"/>
      <c r="AJ146" s="78"/>
      <c r="AK146" s="78"/>
      <c r="AL146" s="78"/>
      <c r="AM146" s="78"/>
      <c r="AN146" s="91"/>
    </row>
    <row r="147" spans="2:40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78"/>
      <c r="U147" s="78"/>
      <c r="V147" s="78"/>
      <c r="W147" s="78"/>
      <c r="X147" s="78"/>
      <c r="Y147" s="78"/>
      <c r="Z147" s="78"/>
      <c r="AA147" s="91"/>
      <c r="AB147" s="91"/>
      <c r="AC147" s="91"/>
      <c r="AD147" s="91"/>
      <c r="AE147" s="91"/>
      <c r="AF147" s="91"/>
      <c r="AG147" s="91"/>
      <c r="AH147" s="91"/>
      <c r="AI147" s="78"/>
      <c r="AJ147" s="78"/>
      <c r="AK147" s="78"/>
      <c r="AL147" s="78"/>
      <c r="AM147" s="78"/>
      <c r="AN147" s="91"/>
    </row>
    <row r="148" spans="2:40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78"/>
      <c r="U148" s="78"/>
      <c r="V148" s="78"/>
      <c r="W148" s="78"/>
      <c r="X148" s="78"/>
      <c r="Y148" s="78"/>
      <c r="Z148" s="78"/>
      <c r="AA148" s="91"/>
      <c r="AB148" s="91"/>
      <c r="AC148" s="91"/>
      <c r="AD148" s="91"/>
      <c r="AE148" s="91"/>
      <c r="AF148" s="91"/>
      <c r="AG148" s="91"/>
      <c r="AH148" s="91"/>
      <c r="AI148" s="78"/>
      <c r="AJ148" s="78"/>
      <c r="AK148" s="78"/>
      <c r="AL148" s="78"/>
      <c r="AM148" s="78"/>
      <c r="AN148" s="91"/>
    </row>
    <row r="149" spans="2:40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78"/>
      <c r="U149" s="78"/>
      <c r="V149" s="78"/>
      <c r="W149" s="78"/>
      <c r="X149" s="78"/>
      <c r="Y149" s="78"/>
      <c r="Z149" s="78"/>
      <c r="AA149" s="91"/>
      <c r="AB149" s="91"/>
      <c r="AC149" s="91"/>
      <c r="AD149" s="91"/>
      <c r="AE149" s="91"/>
      <c r="AF149" s="91"/>
      <c r="AG149" s="91"/>
      <c r="AH149" s="91"/>
      <c r="AI149" s="78"/>
      <c r="AJ149" s="78"/>
      <c r="AK149" s="78"/>
      <c r="AL149" s="78"/>
      <c r="AM149" s="78"/>
      <c r="AN149" s="91"/>
    </row>
    <row r="150" spans="2:40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78"/>
      <c r="U150" s="78"/>
      <c r="V150" s="78"/>
      <c r="W150" s="78"/>
      <c r="X150" s="78"/>
      <c r="Y150" s="78"/>
      <c r="Z150" s="78"/>
      <c r="AA150" s="91"/>
      <c r="AB150" s="91"/>
      <c r="AC150" s="91"/>
      <c r="AD150" s="91"/>
      <c r="AE150" s="91"/>
      <c r="AF150" s="91"/>
      <c r="AG150" s="91"/>
      <c r="AH150" s="91"/>
      <c r="AI150" s="78"/>
      <c r="AJ150" s="78"/>
      <c r="AK150" s="78"/>
      <c r="AL150" s="78"/>
      <c r="AM150" s="78"/>
      <c r="AN150" s="91"/>
    </row>
    <row r="151" spans="2:40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78"/>
      <c r="U151" s="78"/>
      <c r="V151" s="78"/>
      <c r="W151" s="78"/>
      <c r="X151" s="78"/>
      <c r="Y151" s="78"/>
      <c r="Z151" s="78"/>
      <c r="AA151" s="91"/>
      <c r="AB151" s="91"/>
      <c r="AC151" s="91"/>
      <c r="AD151" s="91"/>
      <c r="AE151" s="91"/>
      <c r="AF151" s="91"/>
      <c r="AG151" s="91"/>
      <c r="AH151" s="91"/>
      <c r="AI151" s="78"/>
      <c r="AJ151" s="78"/>
      <c r="AK151" s="78"/>
      <c r="AL151" s="78"/>
      <c r="AM151" s="78"/>
      <c r="AN151" s="91"/>
    </row>
    <row r="152" spans="2:40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78"/>
      <c r="U152" s="78"/>
      <c r="V152" s="78"/>
      <c r="W152" s="78"/>
      <c r="X152" s="78"/>
      <c r="Y152" s="78"/>
      <c r="Z152" s="78"/>
      <c r="AA152" s="91"/>
      <c r="AB152" s="91"/>
      <c r="AC152" s="91"/>
      <c r="AD152" s="91"/>
      <c r="AE152" s="91"/>
      <c r="AF152" s="91"/>
      <c r="AG152" s="91"/>
      <c r="AH152" s="91"/>
      <c r="AI152" s="78"/>
      <c r="AJ152" s="78"/>
      <c r="AK152" s="78"/>
      <c r="AL152" s="78"/>
      <c r="AM152" s="78"/>
      <c r="AN152" s="91"/>
    </row>
    <row r="153" spans="2:40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78"/>
      <c r="U153" s="78"/>
      <c r="V153" s="78"/>
      <c r="W153" s="78"/>
      <c r="X153" s="78"/>
      <c r="Y153" s="78"/>
      <c r="Z153" s="78"/>
      <c r="AA153" s="91"/>
      <c r="AB153" s="91"/>
      <c r="AC153" s="91"/>
      <c r="AD153" s="91"/>
      <c r="AE153" s="91"/>
      <c r="AF153" s="91"/>
      <c r="AG153" s="91"/>
      <c r="AH153" s="91"/>
      <c r="AI153" s="78"/>
      <c r="AJ153" s="78"/>
      <c r="AK153" s="78"/>
      <c r="AL153" s="78"/>
      <c r="AM153" s="78"/>
      <c r="AN153" s="91"/>
    </row>
    <row r="154" spans="2:40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78"/>
      <c r="U154" s="78"/>
      <c r="V154" s="78"/>
      <c r="W154" s="78"/>
      <c r="X154" s="78"/>
      <c r="Y154" s="78"/>
      <c r="Z154" s="78"/>
      <c r="AA154" s="91"/>
      <c r="AB154" s="91"/>
      <c r="AC154" s="91"/>
      <c r="AD154" s="91"/>
      <c r="AE154" s="91"/>
      <c r="AF154" s="91"/>
      <c r="AG154" s="91"/>
      <c r="AH154" s="91"/>
      <c r="AI154" s="78"/>
      <c r="AJ154" s="78"/>
      <c r="AK154" s="78"/>
      <c r="AL154" s="78"/>
      <c r="AM154" s="78"/>
      <c r="AN154" s="91"/>
    </row>
    <row r="155" spans="2:40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78"/>
      <c r="U155" s="78"/>
      <c r="V155" s="78"/>
      <c r="W155" s="78"/>
      <c r="X155" s="78"/>
      <c r="Y155" s="78"/>
      <c r="Z155" s="78"/>
      <c r="AA155" s="91"/>
      <c r="AB155" s="91"/>
      <c r="AC155" s="91"/>
      <c r="AD155" s="91"/>
      <c r="AE155" s="91"/>
      <c r="AF155" s="91"/>
      <c r="AG155" s="91"/>
      <c r="AH155" s="91"/>
      <c r="AI155" s="78"/>
      <c r="AJ155" s="78"/>
      <c r="AK155" s="78"/>
      <c r="AL155" s="78"/>
      <c r="AM155" s="78"/>
      <c r="AN155" s="91"/>
    </row>
    <row r="156" spans="2:40" x14ac:dyDescent="0.25">
      <c r="AA156" s="92"/>
      <c r="AB156" s="92"/>
      <c r="AC156" s="92"/>
      <c r="AD156" s="92"/>
      <c r="AE156" s="92"/>
      <c r="AF156" s="92"/>
      <c r="AG156" s="92"/>
      <c r="AH156" s="92"/>
      <c r="AN156" s="92"/>
    </row>
    <row r="157" spans="2:40" x14ac:dyDescent="0.25">
      <c r="AA157" s="92"/>
      <c r="AB157" s="92"/>
      <c r="AC157" s="92"/>
      <c r="AD157" s="92"/>
      <c r="AE157" s="92"/>
      <c r="AF157" s="92"/>
      <c r="AG157" s="92"/>
      <c r="AH157" s="92"/>
      <c r="AN157" s="92"/>
    </row>
    <row r="158" spans="2:40" x14ac:dyDescent="0.25">
      <c r="AA158" s="92"/>
      <c r="AB158" s="92"/>
      <c r="AC158" s="92"/>
      <c r="AD158" s="92"/>
      <c r="AE158" s="92"/>
      <c r="AF158" s="92"/>
      <c r="AG158" s="92"/>
      <c r="AH158" s="92"/>
      <c r="AN158" s="92"/>
    </row>
    <row r="159" spans="2:40" x14ac:dyDescent="0.25">
      <c r="AA159" s="92"/>
      <c r="AB159" s="92"/>
      <c r="AC159" s="92"/>
      <c r="AD159" s="92"/>
      <c r="AE159" s="92"/>
      <c r="AF159" s="92"/>
      <c r="AG159" s="92"/>
      <c r="AH159" s="92"/>
      <c r="AN159" s="92"/>
    </row>
    <row r="160" spans="2:40" x14ac:dyDescent="0.25">
      <c r="AA160" s="92"/>
      <c r="AB160" s="92"/>
      <c r="AC160" s="92"/>
      <c r="AD160" s="92"/>
      <c r="AE160" s="92"/>
      <c r="AF160" s="92"/>
      <c r="AG160" s="92"/>
      <c r="AH160" s="92"/>
      <c r="AN160" s="92"/>
    </row>
    <row r="161" spans="27:40" x14ac:dyDescent="0.25">
      <c r="AA161" s="92"/>
      <c r="AB161" s="92"/>
      <c r="AC161" s="92"/>
      <c r="AD161" s="92"/>
      <c r="AE161" s="92"/>
      <c r="AF161" s="92"/>
      <c r="AG161" s="92"/>
      <c r="AH161" s="92"/>
      <c r="AN161" s="92"/>
    </row>
  </sheetData>
  <sheetProtection algorithmName="SHA-512" hashValue="0sQBs8HoBZcct5gDzWGBOM00EHMszgatuRKCcBL0qCt1xNRAHxy2hX3u+Io6g3anMN9Tu7IrDRPpXkuMpZAqwQ==" saltValue="P/0KZUlP4Z9SvznqHQdxZQ==" spinCount="100000" sheet="1" objects="1" scenarios="1"/>
  <customSheetViews>
    <customSheetView guid="{C099568E-C60B-4627-9201-96386187A385}" scale="80" showGridLines="0" showRowCol="0">
      <pane xSplit="2" ySplit="6" topLeftCell="C7" activePane="bottomRight" state="frozen"/>
      <selection pane="bottomRight" activeCell="B1" sqref="B1:B5"/>
      <pageMargins left="0.7" right="0.7" top="0.75" bottom="0.75" header="0.3" footer="0.3"/>
      <pageSetup paperSize="9" orientation="portrait" r:id="rId1"/>
    </customSheetView>
  </customSheetViews>
  <mergeCells count="13">
    <mergeCell ref="S4:U4"/>
    <mergeCell ref="AM6:AN6"/>
    <mergeCell ref="AE4:AE5"/>
    <mergeCell ref="K5:L5"/>
    <mergeCell ref="B1:B5"/>
    <mergeCell ref="I2:I3"/>
    <mergeCell ref="J2:J3"/>
    <mergeCell ref="M2:M3"/>
    <mergeCell ref="AC4:AD4"/>
    <mergeCell ref="AF4:AF5"/>
    <mergeCell ref="AM4:AN4"/>
    <mergeCell ref="N2:N3"/>
    <mergeCell ref="S2:U3"/>
  </mergeCells>
  <conditionalFormatting sqref="B7:AN86">
    <cfRule type="notContainsBlanks" dxfId="0" priority="1">
      <formula>LEN(TRIM(B7))&gt;0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90" zoomScaleNormal="90" workbookViewId="0">
      <selection activeCell="P6" sqref="P6"/>
    </sheetView>
  </sheetViews>
  <sheetFormatPr defaultRowHeight="15" x14ac:dyDescent="0.25"/>
  <cols>
    <col min="1" max="1" width="4.85546875" customWidth="1"/>
  </cols>
  <sheetData/>
  <sheetProtection algorithmName="SHA-512" hashValue="hs483xRLVcJEfDJie2gP4T+C7JxoQXRFmDBTicB7Q0b01gBZFyghj2NOsbAPSN37aBQn2KomBRdeyvXmaCVGpg==" saltValue="VwAXltqKJ/dUOj/BnycSHQ==" spinCount="100000" sheet="1" objects="1" scenarios="1" selectLockedCells="1" selectUnlockedCells="1"/>
  <customSheetViews>
    <customSheetView guid="{C099568E-C60B-4627-9201-96386187A385}" scale="90" showGridLines="0" showRowCol="0">
      <selection activeCell="P6" sqref="P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8"/>
  <sheetViews>
    <sheetView topLeftCell="G49" workbookViewId="0">
      <selection activeCell="P73" sqref="P73"/>
    </sheetView>
  </sheetViews>
  <sheetFormatPr defaultRowHeight="15" x14ac:dyDescent="0.25"/>
  <cols>
    <col min="3" max="11" width="11.85546875" customWidth="1"/>
  </cols>
  <sheetData>
    <row r="2" spans="2:18" x14ac:dyDescent="0.25">
      <c r="C2" s="45" t="s">
        <v>107</v>
      </c>
      <c r="D2" s="45" t="s">
        <v>108</v>
      </c>
      <c r="E2" s="45" t="s">
        <v>109</v>
      </c>
      <c r="F2" s="45" t="s">
        <v>110</v>
      </c>
      <c r="G2" s="46"/>
      <c r="H2" s="45" t="s">
        <v>103</v>
      </c>
      <c r="I2" s="45" t="s">
        <v>104</v>
      </c>
      <c r="J2" s="45" t="s">
        <v>105</v>
      </c>
      <c r="K2" s="45" t="s">
        <v>106</v>
      </c>
    </row>
    <row r="3" spans="2:18" x14ac:dyDescent="0.25">
      <c r="B3" s="2">
        <f>IF(DATI!C39&gt;1.2,"S",IF(DATI!D39&gt;1.2,"s",0))</f>
        <v>0</v>
      </c>
      <c r="C3" s="3">
        <f>IF(Foglio1!B3=0,TABULATI!AK7,0)</f>
        <v>0.47519598925133605</v>
      </c>
      <c r="D3" s="3">
        <f>IF(Foglio1!B3="S",TABULATI!AK7,0)</f>
        <v>0</v>
      </c>
      <c r="E3" s="3">
        <f>IF(Foglio1!B3=0,TABULATI!AL7,0)</f>
        <v>1.5763075130174216</v>
      </c>
      <c r="F3" s="3">
        <f>IF(Foglio1!B3="S",TABULATI!AL7,0)</f>
        <v>0</v>
      </c>
      <c r="H3">
        <f>IF(Foglio1!B3=0,TABULATI!AI7,0)</f>
        <v>3.3263719247593526</v>
      </c>
      <c r="I3">
        <f>IF(Foglio1!B3="S",TABULATI!AI7,0)</f>
        <v>0</v>
      </c>
      <c r="J3">
        <f>IF(Foglio1!B3=0,TABULATI!AJ7,0)</f>
        <v>3.3102457773365854</v>
      </c>
      <c r="K3">
        <f>IF(Foglio1!B3="S",TABULATI!AJ7,0)</f>
        <v>0</v>
      </c>
    </row>
    <row r="4" spans="2:18" x14ac:dyDescent="0.25">
      <c r="B4" s="6">
        <f>IF(DATI!C40&gt;1.2,"S",IF(DATI!D40&gt;1.2,"s",0))</f>
        <v>0</v>
      </c>
      <c r="C4" s="3">
        <f>IF(Foglio1!B4=0,TABULATI!AK8,0)</f>
        <v>2.9841852922643239</v>
      </c>
      <c r="D4" s="3">
        <f>IF(Foglio1!B4="S",TABULATI!AK8,0)</f>
        <v>0</v>
      </c>
      <c r="E4" s="3">
        <f>IF(Foglio1!B4=0,TABULATI!AL8,0)</f>
        <v>3.6390706586971864</v>
      </c>
      <c r="F4" s="3">
        <f>IF(Foglio1!B4="S",TABULATI!AL8,0)</f>
        <v>0</v>
      </c>
      <c r="H4">
        <f>IF(Foglio1!B4=0,TABULATI!AI8,0)</f>
        <v>20.889297045850267</v>
      </c>
      <c r="I4">
        <f>IF(Foglio1!B4="S",TABULATI!AI8,0)</f>
        <v>0</v>
      </c>
      <c r="J4">
        <f>IF(Foglio1!B4=0,TABULATI!AJ8,0)</f>
        <v>7.6420483832640915</v>
      </c>
      <c r="K4">
        <f>IF(Foglio1!B4="S",TABULATI!AJ8,0)</f>
        <v>0</v>
      </c>
    </row>
    <row r="5" spans="2:18" x14ac:dyDescent="0.25">
      <c r="B5" s="6">
        <f>IF(DATI!C41&gt;1.2,"S",IF(DATI!D41&gt;1.2,"s",0))</f>
        <v>0</v>
      </c>
      <c r="C5" s="3">
        <f>IF(Foglio1!B5=0,TABULATI!AK9,0)</f>
        <v>3.1443199386810452</v>
      </c>
      <c r="D5" s="3">
        <f>IF(Foglio1!B5="S",TABULATI!AK9,0)</f>
        <v>0</v>
      </c>
      <c r="E5" s="3">
        <f>IF(Foglio1!B5=0,TABULATI!AL9,0)</f>
        <v>3.5950349220343112</v>
      </c>
      <c r="F5" s="3">
        <f>IF(Foglio1!B5="S",TABULATI!AL9,0)</f>
        <v>0</v>
      </c>
      <c r="H5">
        <f>IF(Foglio1!B5=0,TABULATI!AI9,0)</f>
        <v>22.010239570767318</v>
      </c>
      <c r="I5">
        <f>IF(Foglio1!B5="S",TABULATI!AI9,0)</f>
        <v>0</v>
      </c>
      <c r="J5">
        <f>IF(Foglio1!B5=0,TABULATI!AJ9,0)</f>
        <v>7.5495733362720534</v>
      </c>
      <c r="K5">
        <f>IF(Foglio1!B5="S",TABULATI!AJ9,0)</f>
        <v>0</v>
      </c>
    </row>
    <row r="6" spans="2:18" x14ac:dyDescent="0.25">
      <c r="B6" s="6">
        <f>IF(DATI!C42&gt;1.2,"S",IF(DATI!D42&gt;1.2,"s",0))</f>
        <v>0</v>
      </c>
      <c r="C6" s="3">
        <f>IF(Foglio1!B6=0,TABULATI!AK10,0)</f>
        <v>11.410150700219599</v>
      </c>
      <c r="D6" s="3">
        <f>IF(Foglio1!B6="S",TABULATI!AK10,0)</f>
        <v>0</v>
      </c>
      <c r="E6" s="3">
        <f>IF(Foglio1!B6=0,TABULATI!AL10,0)</f>
        <v>7.649648795265656</v>
      </c>
      <c r="F6" s="3">
        <f>IF(Foglio1!B6="S",TABULATI!AL10,0)</f>
        <v>0</v>
      </c>
      <c r="H6">
        <f>IF(Foglio1!B6=0,TABULATI!AI10,0)</f>
        <v>79.871054901537192</v>
      </c>
      <c r="I6">
        <f>IF(Foglio1!B6="S",TABULATI!AI10,0)</f>
        <v>0</v>
      </c>
      <c r="J6">
        <f>IF(Foglio1!B6=0,TABULATI!AJ10,0)</f>
        <v>16.064262470057876</v>
      </c>
      <c r="K6">
        <f>IF(Foglio1!B6="S",TABULATI!AJ10,0)</f>
        <v>0</v>
      </c>
    </row>
    <row r="7" spans="2:18" x14ac:dyDescent="0.25">
      <c r="B7" s="6">
        <f>IF(DATI!C43&gt;1.2,"S",IF(DATI!D43&gt;1.2,"s",0))</f>
        <v>0</v>
      </c>
      <c r="C7" s="3">
        <f>IF(Foglio1!B7=0,TABULATI!AK11,0)</f>
        <v>11.511165711527065</v>
      </c>
      <c r="D7" s="3">
        <f>IF(Foglio1!B7="S",TABULATI!AK11,0)</f>
        <v>0</v>
      </c>
      <c r="E7" s="3">
        <f>IF(Foglio1!B7=0,TABULATI!AL11,0)</f>
        <v>7.6218704815998102</v>
      </c>
      <c r="F7" s="3">
        <f>IF(Foglio1!B7="S",TABULATI!AL11,0)</f>
        <v>0</v>
      </c>
      <c r="H7">
        <f>IF(Foglio1!B7=0,TABULATI!AI11,0)</f>
        <v>80.578159980689449</v>
      </c>
      <c r="I7">
        <f>IF(Foglio1!B7="S",TABULATI!AI11,0)</f>
        <v>0</v>
      </c>
      <c r="J7">
        <f>IF(Foglio1!B7=0,TABULATI!AJ11,0)</f>
        <v>16.0059280113596</v>
      </c>
      <c r="K7">
        <f>IF(Foglio1!B7="S",TABULATI!AJ11,0)</f>
        <v>0</v>
      </c>
      <c r="M7" s="31"/>
      <c r="N7" s="31"/>
      <c r="O7" s="31"/>
    </row>
    <row r="8" spans="2:18" x14ac:dyDescent="0.25">
      <c r="B8" s="6">
        <f>IF(DATI!C44&gt;1.2,"S",IF(DATI!D44&gt;1.2,"s",0))</f>
        <v>0</v>
      </c>
      <c r="C8" s="3">
        <f>IF(Foglio1!B8=0,TABULATI!AK12,0)</f>
        <v>3.6704766340502744</v>
      </c>
      <c r="D8" s="3">
        <f>IF(Foglio1!B8="S",TABULATI!AK12,0)</f>
        <v>0</v>
      </c>
      <c r="E8" s="3">
        <f>IF(Foglio1!B8=0,TABULATI!AL12,0)</f>
        <v>3.4503460729991491</v>
      </c>
      <c r="F8" s="3">
        <f>IF(Foglio1!B8="S",TABULATI!AL12,0)</f>
        <v>0</v>
      </c>
      <c r="H8">
        <f>IF(Foglio1!B8=0,TABULATI!AI12,0)</f>
        <v>25.69333643835192</v>
      </c>
      <c r="I8">
        <f>IF(Foglio1!B8="S",TABULATI!AI12,0)</f>
        <v>0</v>
      </c>
      <c r="J8">
        <f>IF(Foglio1!B8=0,TABULATI!AJ12,0)</f>
        <v>7.2457267532982135</v>
      </c>
      <c r="K8">
        <f>IF(Foglio1!B8="S",TABULATI!AJ12,0)</f>
        <v>0</v>
      </c>
      <c r="M8" s="31"/>
      <c r="O8" s="31"/>
    </row>
    <row r="9" spans="2:18" x14ac:dyDescent="0.25">
      <c r="B9" s="6">
        <f>IF(DATI!C45&gt;1.2,"S",IF(DATI!D45&gt;1.2,"s",0))</f>
        <v>0</v>
      </c>
      <c r="C9" s="3">
        <f>IF(Foglio1!B9=0,TABULATI!AK13,0)</f>
        <v>3.8306112804669961</v>
      </c>
      <c r="D9" s="3">
        <f>IF(Foglio1!B9="S",TABULATI!AK13,0)</f>
        <v>0</v>
      </c>
      <c r="E9" s="3">
        <f>IF(Foglio1!B9=0,TABULATI!AL13,0)</f>
        <v>3.4063103363362739</v>
      </c>
      <c r="F9" s="3">
        <f>IF(Foglio1!B9="S",TABULATI!AL13,0)</f>
        <v>0</v>
      </c>
      <c r="H9">
        <f>IF(Foglio1!B9=0,TABULATI!AI13,0)</f>
        <v>26.814278963268972</v>
      </c>
      <c r="I9">
        <f>IF(Foglio1!B9="S",TABULATI!AI13,0)</f>
        <v>0</v>
      </c>
      <c r="J9">
        <f>IF(Foglio1!B9=0,TABULATI!AJ13,0)</f>
        <v>7.1532517063061754</v>
      </c>
      <c r="K9">
        <f>IF(Foglio1!B9="S",TABULATI!AJ13,0)</f>
        <v>0</v>
      </c>
      <c r="M9" s="31"/>
      <c r="O9" s="31"/>
    </row>
    <row r="10" spans="2:18" x14ac:dyDescent="0.25">
      <c r="B10" s="6">
        <f>IF(DATI!C46&gt;1.2,"S",IF(DATI!D46&gt;1.2,"s",0))</f>
        <v>0</v>
      </c>
      <c r="C10" s="3">
        <f>IF(Foglio1!B10=0,TABULATI!AK14,0)</f>
        <v>1.229764520938043</v>
      </c>
      <c r="D10" s="3">
        <f>IF(Foglio1!B10="S",TABULATI!AK14,0)</f>
        <v>0</v>
      </c>
      <c r="E10" s="3">
        <f>IF(Foglio1!B10=0,TABULATI!AL14,0)</f>
        <v>1.3688072505884004</v>
      </c>
      <c r="F10" s="3">
        <f>IF(Foglio1!B10="S",TABULATI!AL14,0)</f>
        <v>0</v>
      </c>
      <c r="H10">
        <f>IF(Foglio1!B10=0,TABULATI!AI14,0)</f>
        <v>8.6083516465663017</v>
      </c>
      <c r="I10">
        <f>IF(Foglio1!B10="S",TABULATI!AI14,0)</f>
        <v>0</v>
      </c>
      <c r="J10">
        <f>IF(Foglio1!B10=0,TABULATI!AJ14,0)</f>
        <v>2.8744952262356405</v>
      </c>
      <c r="K10">
        <f>IF(Foglio1!B10="S",TABULATI!AJ14,0)</f>
        <v>0</v>
      </c>
      <c r="M10" s="31"/>
      <c r="N10" s="31"/>
      <c r="O10" s="31"/>
    </row>
    <row r="11" spans="2:18" x14ac:dyDescent="0.25">
      <c r="B11" s="6">
        <f>IF(DATI!C47&gt;1.2,"S",IF(DATI!D47&gt;1.2,"s",0))</f>
        <v>0</v>
      </c>
      <c r="C11" s="3">
        <f>IF(Foglio1!B11=0,TABULATI!AK15,0)</f>
        <v>2.7116821274482481</v>
      </c>
      <c r="D11" s="3">
        <f>IF(Foglio1!B11="S",TABULATI!AK15,0)</f>
        <v>0</v>
      </c>
      <c r="E11" s="3">
        <f>IF(Foglio1!B11=0,TABULATI!AL15,0)</f>
        <v>0.35263195318610557</v>
      </c>
      <c r="F11" s="3">
        <f>IF(Foglio1!B11="S",TABULATI!AL15,0)</f>
        <v>0</v>
      </c>
      <c r="H11">
        <f>IF(Foglio1!B11=0,TABULATI!AI15,0)</f>
        <v>18.981774892137736</v>
      </c>
      <c r="I11">
        <f>IF(Foglio1!B11="S",TABULATI!AI15,0)</f>
        <v>0</v>
      </c>
      <c r="J11">
        <f>IF(Foglio1!B11=0,TABULATI!AJ15,0)</f>
        <v>0.7405271016908217</v>
      </c>
      <c r="K11">
        <f>IF(Foglio1!B11="S",TABULATI!AJ15,0)</f>
        <v>0</v>
      </c>
      <c r="M11" s="31"/>
      <c r="N11" s="31"/>
      <c r="O11" s="31"/>
    </row>
    <row r="12" spans="2:18" ht="15.75" x14ac:dyDescent="0.25">
      <c r="B12" s="6">
        <f>IF(DATI!C48&gt;1.2,"S",IF(DATI!D48&gt;1.2,"s",0))</f>
        <v>0</v>
      </c>
      <c r="C12" s="3">
        <f>IF(Foglio1!B12=0,TABULATI!AK16,0)</f>
        <v>2.9015560653423615</v>
      </c>
      <c r="D12" s="3">
        <f>IF(Foglio1!B12="S",TABULATI!AK16,0)</f>
        <v>0</v>
      </c>
      <c r="E12" s="3">
        <f>IF(Foglio1!B12=0,TABULATI!AL16,0)</f>
        <v>0.30041815114298187</v>
      </c>
      <c r="F12" s="3">
        <f>IF(Foglio1!B12="S",TABULATI!AL16,0)</f>
        <v>0</v>
      </c>
      <c r="H12">
        <f>IF(Foglio1!B12=0,TABULATI!AI16,0)</f>
        <v>20.31089245739653</v>
      </c>
      <c r="I12">
        <f>IF(Foglio1!B12="S",TABULATI!AI16,0)</f>
        <v>0</v>
      </c>
      <c r="J12">
        <f>IF(Foglio1!B12=0,TABULATI!AJ16,0)</f>
        <v>0.63087811740026201</v>
      </c>
      <c r="K12">
        <f>IF(Foglio1!B12="S",TABULATI!AJ16,0)</f>
        <v>0</v>
      </c>
      <c r="M12" s="31"/>
      <c r="N12" s="20" t="s">
        <v>42</v>
      </c>
    </row>
    <row r="13" spans="2:18" ht="15.75" thickBot="1" x14ac:dyDescent="0.3">
      <c r="B13" s="6">
        <f>IF(DATI!C49&gt;1.2,"S",IF(DATI!D49&gt;1.2,"s",0))</f>
        <v>0</v>
      </c>
      <c r="C13" s="3">
        <f>IF(Foglio1!B13=0,TABULATI!AK17,0)</f>
        <v>3.0616907117590828</v>
      </c>
      <c r="D13" s="3">
        <f>IF(Foglio1!B13="S",TABULATI!AK17,0)</f>
        <v>0</v>
      </c>
      <c r="E13" s="3">
        <f>IF(Foglio1!B13=0,TABULATI!AL17,0)</f>
        <v>0.25638241448010662</v>
      </c>
      <c r="F13" s="3">
        <f>IF(Foglio1!B13="S",TABULATI!AL17,0)</f>
        <v>0</v>
      </c>
      <c r="H13">
        <f>IF(Foglio1!B13=0,TABULATI!AI17,0)</f>
        <v>21.431834982313582</v>
      </c>
      <c r="I13">
        <f>IF(Foglio1!B13="S",TABULATI!AI17,0)</f>
        <v>0</v>
      </c>
      <c r="J13">
        <f>IF(Foglio1!B13=0,TABULATI!AJ17,0)</f>
        <v>0.53840307040822388</v>
      </c>
      <c r="K13">
        <f>IF(Foglio1!B13="S",TABULATI!AJ17,0)</f>
        <v>0</v>
      </c>
      <c r="M13" s="31"/>
    </row>
    <row r="14" spans="2:18" ht="17.25" thickTop="1" thickBot="1" x14ac:dyDescent="0.3">
      <c r="B14" s="6">
        <f>IF(DATI!C50&gt;1.2,"S",IF(DATI!D50&gt;1.2,"s",0))</f>
        <v>0</v>
      </c>
      <c r="C14" s="3">
        <f>IF(Foglio1!B14=0,TABULATI!AK18,0)</f>
        <v>3.2584275630710557</v>
      </c>
      <c r="D14" s="3">
        <f>IF(Foglio1!B14="S",TABULATI!AK18,0)</f>
        <v>0</v>
      </c>
      <c r="E14" s="3">
        <f>IF(Foglio1!B14=0,TABULATI!AL18,0)</f>
        <v>0.20228136658000259</v>
      </c>
      <c r="F14" s="3">
        <f>IF(Foglio1!B14="S",TABULATI!AL18,0)</f>
        <v>0</v>
      </c>
      <c r="H14">
        <f>IF(Foglio1!B14=0,TABULATI!AI18,0)</f>
        <v>22.80899294149739</v>
      </c>
      <c r="I14">
        <f>IF(Foglio1!B14="S",TABULATI!AI18,0)</f>
        <v>0</v>
      </c>
      <c r="J14">
        <f>IF(Foglio1!B14=0,TABULATI!AJ18,0)</f>
        <v>0.4247908698180054</v>
      </c>
      <c r="K14">
        <f>IF(Foglio1!B14="S",TABULATI!AJ18,0)</f>
        <v>0</v>
      </c>
      <c r="N14" s="248" t="s">
        <v>44</v>
      </c>
      <c r="O14" s="249"/>
      <c r="P14" s="21" t="s">
        <v>26</v>
      </c>
      <c r="Q14" s="246"/>
      <c r="R14" s="247"/>
    </row>
    <row r="15" spans="2:18" ht="15.75" thickTop="1" x14ac:dyDescent="0.25">
      <c r="B15" s="6">
        <f>IF(DATI!C51&gt;1.2,"S",IF(DATI!D51&gt;1.2,"s",0))</f>
        <v>0</v>
      </c>
      <c r="C15" s="3">
        <f>IF(Foglio1!B15=0,TABULATI!AK19,0)</f>
        <v>3.3911105558163395</v>
      </c>
      <c r="D15" s="3">
        <f>IF(Foglio1!B15="S",TABULATI!AK19,0)</f>
        <v>0</v>
      </c>
      <c r="E15" s="3">
        <f>IF(Foglio1!B15=0,TABULATI!AL19,0)</f>
        <v>0.16579461334504877</v>
      </c>
      <c r="F15" s="3">
        <f>IF(Foglio1!B15="S",TABULATI!AL19,0)</f>
        <v>0</v>
      </c>
      <c r="H15">
        <f>IF(Foglio1!B15=0,TABULATI!AI19,0)</f>
        <v>23.737773890714376</v>
      </c>
      <c r="I15">
        <f>IF(Foglio1!B15="S",TABULATI!AI19,0)</f>
        <v>0</v>
      </c>
      <c r="J15">
        <f>IF(Foglio1!B15=0,TABULATI!AJ19,0)</f>
        <v>0.34816868802460244</v>
      </c>
      <c r="K15">
        <f>IF(Foglio1!B15="S",TABULATI!AJ19,0)</f>
        <v>0</v>
      </c>
      <c r="N15" s="1" t="s">
        <v>0</v>
      </c>
      <c r="O15" s="16">
        <f>IF(Foglio1!P14="S",12,IF(Foglio1!P14="M",3,""))</f>
        <v>12</v>
      </c>
    </row>
    <row r="16" spans="2:18" x14ac:dyDescent="0.25">
      <c r="B16" s="6">
        <f>IF(DATI!C52&gt;1.2,"S",IF(DATI!D52&gt;1.2,"s",0))</f>
        <v>0</v>
      </c>
      <c r="C16" s="3">
        <f>IF(Foglio1!B16=0,TABULATI!AK20,0)</f>
        <v>3.587847407128312</v>
      </c>
      <c r="D16" s="3">
        <f>IF(Foglio1!B16="S",TABULATI!AK20,0)</f>
        <v>0</v>
      </c>
      <c r="E16" s="3">
        <f>IF(Foglio1!B16=0,TABULATI!AL20,0)</f>
        <v>0.11169356544494474</v>
      </c>
      <c r="F16" s="3">
        <f>IF(Foglio1!B16="S",TABULATI!AL20,0)</f>
        <v>0</v>
      </c>
      <c r="H16">
        <f>IF(Foglio1!B16=0,TABULATI!AI20,0)</f>
        <v>25.114931849898184</v>
      </c>
      <c r="I16">
        <f>IF(Foglio1!B16="S",TABULATI!AI20,0)</f>
        <v>0</v>
      </c>
      <c r="J16">
        <f>IF(Foglio1!B16=0,TABULATI!AJ20,0)</f>
        <v>0.23455648743438395</v>
      </c>
      <c r="K16">
        <f>IF(Foglio1!B16="S",TABULATI!AJ20,0)</f>
        <v>0</v>
      </c>
      <c r="N16" s="32" t="s">
        <v>26</v>
      </c>
    </row>
    <row r="17" spans="2:25" x14ac:dyDescent="0.25">
      <c r="B17" s="6">
        <f>IF(DATI!C53&gt;1.2,"S",IF(DATI!D53&gt;1.2,"s",0))</f>
        <v>0</v>
      </c>
      <c r="C17" s="3">
        <f>IF(Foglio1!B17=0,TABULATI!AK21,0)</f>
        <v>3.7479820535450337</v>
      </c>
      <c r="D17" s="3">
        <f>IF(Foglio1!B17="S",TABULATI!AK21,0)</f>
        <v>0</v>
      </c>
      <c r="E17" s="3">
        <f>IF(Foglio1!B17=0,TABULATI!AL21,0)</f>
        <v>6.765782878206944E-2</v>
      </c>
      <c r="F17" s="3">
        <f>IF(Foglio1!B17="S",TABULATI!AL21,0)</f>
        <v>0</v>
      </c>
      <c r="H17">
        <f>IF(Foglio1!B17=0,TABULATI!AI21,0)</f>
        <v>26.235874374815236</v>
      </c>
      <c r="I17">
        <f>IF(Foglio1!B17="S",TABULATI!AI21,0)</f>
        <v>0</v>
      </c>
      <c r="J17">
        <f>IF(Foglio1!B17=0,TABULATI!AJ21,0)</f>
        <v>0.14208144044234583</v>
      </c>
      <c r="K17">
        <f>IF(Foglio1!B17="S",TABULATI!AJ21,0)</f>
        <v>0</v>
      </c>
      <c r="N17" s="32" t="s">
        <v>98</v>
      </c>
    </row>
    <row r="18" spans="2:25" x14ac:dyDescent="0.25">
      <c r="B18" s="6">
        <f>IF(DATI!C54&gt;1.2,"S",IF(DATI!D54&gt;1.2,"s",0))</f>
        <v>0</v>
      </c>
      <c r="C18" s="3">
        <f>IF(Foglio1!B18=0,TABULATI!AK22,0)</f>
        <v>3.9378559914391471</v>
      </c>
      <c r="D18" s="3">
        <f>IF(Foglio1!B18="S",TABULATI!AK22,0)</f>
        <v>0</v>
      </c>
      <c r="E18" s="3">
        <f>IF(Foglio1!B18=0,TABULATI!AL22,0)</f>
        <v>1.5444026738945779E-2</v>
      </c>
      <c r="F18" s="3">
        <f>IF(Foglio1!B18="S",TABULATI!AL22,0)</f>
        <v>0</v>
      </c>
      <c r="H18">
        <f>IF(Foglio1!B18=0,TABULATI!AI22,0)</f>
        <v>27.56499194007403</v>
      </c>
      <c r="I18">
        <f>IF(Foglio1!B18="S",TABULATI!AI22,0)</f>
        <v>0</v>
      </c>
      <c r="J18">
        <f>IF(Foglio1!B18=0,TABULATI!AJ22,0)</f>
        <v>3.2432456151786138E-2</v>
      </c>
      <c r="K18">
        <f>IF(Foglio1!B18="S",TABULATI!AJ22,0)</f>
        <v>0</v>
      </c>
    </row>
    <row r="19" spans="2:25" x14ac:dyDescent="0.25">
      <c r="B19" s="6" t="str">
        <f>IF(DATI!C55&gt;1.2,"S",IF(DATI!D55&gt;1.2,"s",0))</f>
        <v>S</v>
      </c>
      <c r="C19" s="3">
        <f>IF(Foglio1!B19=0,TABULATI!AK23,0)</f>
        <v>0</v>
      </c>
      <c r="D19" s="3">
        <f>IF(Foglio1!B19="S",TABULATI!AK23,0)</f>
        <v>25.05752061075291</v>
      </c>
      <c r="E19" s="3">
        <f>IF(Foglio1!B19=0,TABULATI!AL23,0)</f>
        <v>0</v>
      </c>
      <c r="F19" s="3">
        <f>IF(Foglio1!B19="S",TABULATI!AL23,0)</f>
        <v>-9.5987496245338662</v>
      </c>
      <c r="H19">
        <f>IF(Foglio1!B19=0,TABULATI!AI23,0)</f>
        <v>0</v>
      </c>
      <c r="I19">
        <f>IF(Foglio1!B19="S",TABULATI!AI23,0)</f>
        <v>175.40264427527038</v>
      </c>
      <c r="J19">
        <f>IF(Foglio1!B19=0,TABULATI!AJ23,0)</f>
        <v>0</v>
      </c>
      <c r="K19">
        <f>IF(Foglio1!B19="S",TABULATI!AJ23,0)</f>
        <v>-20.15737421152112</v>
      </c>
    </row>
    <row r="20" spans="2:25" x14ac:dyDescent="0.25">
      <c r="B20" s="6">
        <f>IF(DATI!C56&gt;1.2,"S",IF(DATI!D56&gt;1.2,"s",0))</f>
        <v>0</v>
      </c>
      <c r="C20" s="3">
        <f>IF(Foglio1!B20=0,TABULATI!AK24,0)</f>
        <v>-9.2119770347899713E-2</v>
      </c>
      <c r="D20" s="3">
        <f>IF(Foglio1!B20="S",TABULATI!AK24,0)</f>
        <v>0</v>
      </c>
      <c r="E20" s="3">
        <f>IF(Foglio1!B20=0,TABULATI!AL24,0)</f>
        <v>1.6049249750676673</v>
      </c>
      <c r="F20" s="3">
        <f>IF(Foglio1!B20="S",TABULATI!AL24,0)</f>
        <v>0</v>
      </c>
      <c r="H20">
        <f>IF(Foglio1!B20=0,TABULATI!AI24,0)</f>
        <v>-0.64483839243529806</v>
      </c>
      <c r="I20">
        <f>IF(Foglio1!B20="S",TABULATI!AI24,0)</f>
        <v>0</v>
      </c>
      <c r="J20">
        <f>IF(Foglio1!B20=0,TABULATI!AJ24,0)</f>
        <v>3.3703424476421016</v>
      </c>
      <c r="K20">
        <f>IF(Foglio1!B20="S",TABULATI!AJ24,0)</f>
        <v>0</v>
      </c>
    </row>
    <row r="21" spans="2:25" x14ac:dyDescent="0.25">
      <c r="B21" s="6">
        <f>IF(DATI!C57&gt;1.2,"S",IF(DATI!D57&gt;1.2,"s",0))</f>
        <v>0</v>
      </c>
      <c r="C21" s="3">
        <f>IF(Foglio1!B21=0,TABULATI!AK25,0)</f>
        <v>0.32749957713624894</v>
      </c>
      <c r="D21" s="3">
        <f>IF(Foglio1!B21="S",TABULATI!AK25,0)</f>
        <v>0</v>
      </c>
      <c r="E21" s="3">
        <f>IF(Foglio1!B21=0,TABULATI!AL25,0)</f>
        <v>4.3636834753044278</v>
      </c>
      <c r="F21" s="3">
        <f>IF(Foglio1!B21="S",TABULATI!AL25,0)</f>
        <v>0</v>
      </c>
      <c r="H21">
        <f>IF(Foglio1!B21=0,TABULATI!AI25,0)</f>
        <v>2.2924970399537425</v>
      </c>
      <c r="I21">
        <f>IF(Foglio1!B21="S",TABULATI!AI25,0)</f>
        <v>0</v>
      </c>
      <c r="J21">
        <f>IF(Foglio1!B21=0,TABULATI!AJ25,0)</f>
        <v>9.163735298139299</v>
      </c>
      <c r="K21">
        <f>IF(Foglio1!B21="S",TABULATI!AJ25,0)</f>
        <v>0</v>
      </c>
    </row>
    <row r="22" spans="2:25" x14ac:dyDescent="0.25">
      <c r="B22" s="6">
        <f>IF(DATI!C58&gt;1.2,"S",IF(DATI!D58&gt;1.2,"s",0))</f>
        <v>0</v>
      </c>
      <c r="C22" s="3">
        <f>IF(Foglio1!B22=0,TABULATI!AK26,0)</f>
        <v>0.72138554712859893</v>
      </c>
      <c r="D22" s="3">
        <f>IF(Foglio1!B22="S",TABULATI!AK26,0)</f>
        <v>0</v>
      </c>
      <c r="E22" s="3">
        <f>IF(Foglio1!B22=0,TABULATI!AL26,0)</f>
        <v>4.255368009301856</v>
      </c>
      <c r="F22" s="3">
        <f>IF(Foglio1!B22="S",TABULATI!AL26,0)</f>
        <v>0</v>
      </c>
      <c r="H22">
        <f>IF(Foglio1!B22=0,TABULATI!AI26,0)</f>
        <v>5.0496988299001924</v>
      </c>
      <c r="I22">
        <f>IF(Foglio1!B22="S",TABULATI!AI26,0)</f>
        <v>0</v>
      </c>
      <c r="J22">
        <f>IF(Foglio1!B22=0,TABULATI!AJ26,0)</f>
        <v>8.9362728195338974</v>
      </c>
      <c r="K22">
        <f>IF(Foglio1!B22="S",TABULATI!AJ26,0)</f>
        <v>0</v>
      </c>
    </row>
    <row r="23" spans="2:25" x14ac:dyDescent="0.25">
      <c r="B23" s="6">
        <f>IF(DATI!C59&gt;1.2,"S",IF(DATI!D59&gt;1.2,"s",0))</f>
        <v>0</v>
      </c>
      <c r="C23" s="3">
        <f>IF(Foglio1!B23=0,TABULATI!AK27,0)</f>
        <v>1.2053025959763433</v>
      </c>
      <c r="D23" s="3">
        <f>IF(Foglio1!B23="S",TABULATI!AK27,0)</f>
        <v>0</v>
      </c>
      <c r="E23" s="3">
        <f>IF(Foglio1!B23=0,TABULATI!AL27,0)</f>
        <v>4.1222947224986957</v>
      </c>
      <c r="F23" s="3">
        <f>IF(Foglio1!B23="S",TABULATI!AL27,0)</f>
        <v>0</v>
      </c>
      <c r="H23">
        <f>IF(Foglio1!B23=0,TABULATI!AI27,0)</f>
        <v>8.4371181718344026</v>
      </c>
      <c r="I23">
        <f>IF(Foglio1!B23="S",TABULATI!AI27,0)</f>
        <v>0</v>
      </c>
      <c r="J23">
        <f>IF(Foglio1!B23=0,TABULATI!AJ27,0)</f>
        <v>8.6568189172472607</v>
      </c>
      <c r="K23">
        <f>IF(Foglio1!B23="S",TABULATI!AJ27,0)</f>
        <v>0</v>
      </c>
    </row>
    <row r="24" spans="2:25" x14ac:dyDescent="0.25">
      <c r="B24" s="6">
        <f>IF(DATI!C60&gt;1.2,"S",IF(DATI!D60&gt;1.2,"s",0))</f>
        <v>0</v>
      </c>
      <c r="C24" s="3">
        <f>IF(Foglio1!B24=0,TABULATI!AK28,0)</f>
        <v>1.5316652568271476</v>
      </c>
      <c r="D24" s="3">
        <f>IF(Foglio1!B24="S",TABULATI!AK28,0)</f>
        <v>0</v>
      </c>
      <c r="E24" s="3">
        <f>IF(Foglio1!B24=0,TABULATI!AL28,0)</f>
        <v>4.0325476220965646</v>
      </c>
      <c r="F24" s="3">
        <f>IF(Foglio1!B24="S",TABULATI!AL28,0)</f>
        <v>0</v>
      </c>
      <c r="H24">
        <f>IF(Foglio1!B24=0,TABULATI!AI28,0)</f>
        <v>10.721656797790033</v>
      </c>
      <c r="I24">
        <f>IF(Foglio1!B24="S",TABULATI!AI28,0)</f>
        <v>0</v>
      </c>
      <c r="J24">
        <f>IF(Foglio1!B24=0,TABULATI!AJ28,0)</f>
        <v>8.4683500064027868</v>
      </c>
      <c r="K24">
        <f>IF(Foglio1!B24="S",TABULATI!AJ28,0)</f>
        <v>0</v>
      </c>
    </row>
    <row r="25" spans="2:25" x14ac:dyDescent="0.25">
      <c r="B25" s="6">
        <f>IF(DATI!C61&gt;1.2,"S",IF(DATI!D61&gt;1.2,"s",0))</f>
        <v>0</v>
      </c>
      <c r="C25" s="3">
        <f>IF(Foglio1!B25=0,TABULATI!AK29,0)</f>
        <v>2.0155823056748918</v>
      </c>
      <c r="D25" s="3">
        <f>IF(Foglio1!B25="S",TABULATI!AK29,0)</f>
        <v>0</v>
      </c>
      <c r="E25" s="3">
        <f>IF(Foglio1!B25=0,TABULATI!AL29,0)</f>
        <v>3.8994743352934047</v>
      </c>
      <c r="F25" s="3">
        <f>IF(Foglio1!B25="S",TABULATI!AL29,0)</f>
        <v>0</v>
      </c>
      <c r="H25">
        <f>IF(Foglio1!B25=0,TABULATI!AI29,0)</f>
        <v>14.109076139724243</v>
      </c>
      <c r="I25">
        <f>IF(Foglio1!B25="S",TABULATI!AI29,0)</f>
        <v>0</v>
      </c>
      <c r="J25">
        <f>IF(Foglio1!B25=0,TABULATI!AJ29,0)</f>
        <v>8.1888961041161501</v>
      </c>
      <c r="K25">
        <f>IF(Foglio1!B25="S",TABULATI!AJ29,0)</f>
        <v>0</v>
      </c>
      <c r="Q25" t="s">
        <v>112</v>
      </c>
    </row>
    <row r="26" spans="2:25" x14ac:dyDescent="0.25">
      <c r="B26" s="6">
        <f>IF(DATI!C62&gt;1.2,"S",IF(DATI!D62&gt;1.2,"s",0))</f>
        <v>0</v>
      </c>
      <c r="C26" s="3">
        <f>IF(Foglio1!B26=0,TABULATI!AK30,0)</f>
        <v>2.4094682756672419</v>
      </c>
      <c r="D26" s="3">
        <f>IF(Foglio1!B26="S",TABULATI!AK30,0)</f>
        <v>0</v>
      </c>
      <c r="E26" s="3">
        <f>IF(Foglio1!B26=0,TABULATI!AL30,0)</f>
        <v>3.7911588692908325</v>
      </c>
      <c r="F26" s="3">
        <f>IF(Foglio1!B26="S",TABULATI!AL30,0)</f>
        <v>0</v>
      </c>
      <c r="H26">
        <f>IF(Foglio1!B26=0,TABULATI!AI30,0)</f>
        <v>16.866277929670694</v>
      </c>
      <c r="I26">
        <f>IF(Foglio1!B26="S",TABULATI!AI30,0)</f>
        <v>0</v>
      </c>
      <c r="J26">
        <f>IF(Foglio1!B26=0,TABULATI!AJ30,0)</f>
        <v>7.9614336255107476</v>
      </c>
      <c r="K26">
        <f>IF(Foglio1!B26="S",TABULATI!AJ30,0)</f>
        <v>0</v>
      </c>
      <c r="Q26" t="s">
        <v>113</v>
      </c>
    </row>
    <row r="27" spans="2:25" x14ac:dyDescent="0.25">
      <c r="B27" s="6">
        <f>IF(DATI!C63&gt;1.2,"S",IF(DATI!D63&gt;1.2,"s",0))</f>
        <v>0</v>
      </c>
      <c r="C27" s="3">
        <f>IF(Foglio1!B27=0,TABULATI!AK31,0)</f>
        <v>0.99808706184242979</v>
      </c>
      <c r="D27" s="3">
        <f>IF(Foglio1!B27="S",TABULATI!AK31,0)</f>
        <v>0</v>
      </c>
      <c r="E27" s="3">
        <f>IF(Foglio1!B27=0,TABULATI!AL31,0)</f>
        <v>1.3051268861177692</v>
      </c>
      <c r="F27" s="3">
        <f>IF(Foglio1!B27="S",TABULATI!AL31,0)</f>
        <v>0</v>
      </c>
      <c r="H27">
        <f>IF(Foglio1!B27=0,TABULATI!AI31,0)</f>
        <v>6.9866094328970085</v>
      </c>
      <c r="I27">
        <f>IF(Foglio1!B27="S",TABULATI!AI31,0)</f>
        <v>0</v>
      </c>
      <c r="J27">
        <f>IF(Foglio1!B27=0,TABULATI!AJ31,0)</f>
        <v>2.7407664608473152</v>
      </c>
      <c r="K27">
        <f>IF(Foglio1!B27="S",TABULATI!AJ31,0)</f>
        <v>0</v>
      </c>
      <c r="Q27" t="s">
        <v>114</v>
      </c>
      <c r="R27" s="56">
        <f>OUTPUT!B22^2</f>
        <v>44.444911652748729</v>
      </c>
      <c r="T27" s="57" t="s">
        <v>115</v>
      </c>
      <c r="U27" s="58">
        <f>OUTPUT!D22</f>
        <v>6.5873413959401468</v>
      </c>
    </row>
    <row r="28" spans="2:25" x14ac:dyDescent="0.25">
      <c r="B28" s="6" t="str">
        <f>IF(DATI!C64&gt;1.2,"S",IF(DATI!D64&gt;1.2,"s",0))</f>
        <v>s</v>
      </c>
      <c r="C28" s="3">
        <f>IF(Foglio1!B28=0,TABULATI!AK32,0)</f>
        <v>0</v>
      </c>
      <c r="D28" s="3">
        <f>IF(Foglio1!B28="S",TABULATI!AK32,0)</f>
        <v>-0.13394665317792054</v>
      </c>
      <c r="E28" s="3">
        <f>IF(Foglio1!B28=0,TABULATI!AL32,0)</f>
        <v>0</v>
      </c>
      <c r="F28" s="3">
        <f>IF(Foglio1!B28="S",TABULATI!AL32,0)</f>
        <v>24.392658797076813</v>
      </c>
      <c r="H28">
        <f>IF(Foglio1!B28=0,TABULATI!AI32,0)</f>
        <v>0</v>
      </c>
      <c r="I28">
        <f>IF(Foglio1!B28="S",TABULATI!AI32,0)</f>
        <v>-0.93762657224544377</v>
      </c>
      <c r="J28">
        <f>IF(Foglio1!B28=0,TABULATI!AJ32,0)</f>
        <v>0</v>
      </c>
      <c r="K28">
        <f>IF(Foglio1!B28="S",TABULATI!AJ32,0)</f>
        <v>51.224583473861301</v>
      </c>
      <c r="Q28" t="s">
        <v>116</v>
      </c>
      <c r="R28" s="56">
        <f>OUTPUT!C22^2</f>
        <v>52.669579097146297</v>
      </c>
    </row>
    <row r="29" spans="2:25" x14ac:dyDescent="0.25">
      <c r="B29" s="6" t="str">
        <f>IF(DATI!C65&gt;1.2,"S",IF(DATI!D65&gt;1.2,"s",0))</f>
        <v>s</v>
      </c>
      <c r="C29" s="3">
        <f>IF(Foglio1!B29=0,TABULATI!AK33,0)</f>
        <v>0</v>
      </c>
      <c r="D29" s="3">
        <f>IF(Foglio1!B29="S",TABULATI!AK33,0)</f>
        <v>1.105532667781155</v>
      </c>
      <c r="E29" s="3">
        <f>IF(Foglio1!B29=0,TABULATI!AL33,0)</f>
        <v>0</v>
      </c>
      <c r="F29" s="3">
        <f>IF(Foglio1!B29="S",TABULATI!AL33,0)</f>
        <v>24.051811977239989</v>
      </c>
      <c r="H29">
        <f>IF(Foglio1!B29=0,TABULATI!AI33,0)</f>
        <v>0</v>
      </c>
      <c r="I29">
        <f>IF(Foglio1!B29="S",TABULATI!AI33,0)</f>
        <v>7.738728674468085</v>
      </c>
      <c r="J29">
        <f>IF(Foglio1!B29=0,TABULATI!AJ33,0)</f>
        <v>0</v>
      </c>
      <c r="K29">
        <f>IF(Foglio1!B29="S",TABULATI!AJ33,0)</f>
        <v>50.508805152203976</v>
      </c>
    </row>
    <row r="30" spans="2:25" x14ac:dyDescent="0.25">
      <c r="B30" s="6">
        <f>IF(DATI!C66&gt;1.2,"S",IF(DATI!D66&gt;1.2,"s",0))</f>
        <v>0</v>
      </c>
      <c r="C30" s="3" t="str">
        <f>IF(Foglio1!B30=0,TABULATI!AK34,0)</f>
        <v/>
      </c>
      <c r="D30" s="3">
        <f>IF(Foglio1!B30="S",TABULATI!AK34,0)</f>
        <v>0</v>
      </c>
      <c r="E30" s="3" t="str">
        <f>IF(Foglio1!B30=0,TABULATI!AL34,0)</f>
        <v/>
      </c>
      <c r="F30" s="3">
        <f>IF(Foglio1!B30="S",TABULATI!AL34,0)</f>
        <v>0</v>
      </c>
      <c r="H30" t="str">
        <f>IF(Foglio1!B30=0,TABULATI!AI34,0)</f>
        <v/>
      </c>
      <c r="I30">
        <f>IF(Foglio1!B30="S",TABULATI!AI34,0)</f>
        <v>0</v>
      </c>
      <c r="J30" t="str">
        <f>IF(Foglio1!B30=0,TABULATI!AJ34,0)</f>
        <v/>
      </c>
      <c r="K30">
        <f>IF(Foglio1!B30="S",TABULATI!AJ34,0)</f>
        <v>0</v>
      </c>
      <c r="P30" t="s">
        <v>117</v>
      </c>
      <c r="Q30" s="6" t="s">
        <v>118</v>
      </c>
      <c r="R30" s="6" t="s">
        <v>119</v>
      </c>
      <c r="S30" t="s">
        <v>120</v>
      </c>
      <c r="T30" t="s">
        <v>121</v>
      </c>
      <c r="V30" s="6" t="s">
        <v>118</v>
      </c>
      <c r="W30" s="6" t="s">
        <v>119</v>
      </c>
      <c r="X30" t="s">
        <v>120</v>
      </c>
      <c r="Y30" t="s">
        <v>121</v>
      </c>
    </row>
    <row r="31" spans="2:25" x14ac:dyDescent="0.25">
      <c r="B31" s="6">
        <f>IF(DATI!C67&gt;1.2,"S",IF(DATI!D67&gt;1.2,"s",0))</f>
        <v>0</v>
      </c>
      <c r="C31" s="3" t="str">
        <f>IF(Foglio1!B31=0,TABULATI!AK35,0)</f>
        <v/>
      </c>
      <c r="D31" s="3">
        <f>IF(Foglio1!B31="S",TABULATI!AK35,0)</f>
        <v>0</v>
      </c>
      <c r="E31" s="3" t="str">
        <f>IF(Foglio1!B31=0,TABULATI!AL35,0)</f>
        <v/>
      </c>
      <c r="F31" s="3">
        <f>IF(Foglio1!B31="S",TABULATI!AL35,0)</f>
        <v>0</v>
      </c>
      <c r="H31" t="str">
        <f>IF(Foglio1!B31=0,TABULATI!AI35,0)</f>
        <v/>
      </c>
      <c r="I31">
        <f>IF(Foglio1!B31="S",TABULATI!AI35,0)</f>
        <v>0</v>
      </c>
      <c r="J31" t="str">
        <f>IF(Foglio1!B31=0,TABULATI!AJ35,0)</f>
        <v/>
      </c>
      <c r="K31">
        <f>IF(Foglio1!B31="S",TABULATI!AJ35,0)</f>
        <v>0</v>
      </c>
      <c r="P31" s="6">
        <v>0</v>
      </c>
      <c r="Q31" s="6">
        <v>0</v>
      </c>
      <c r="R31">
        <f t="shared" ref="R31:R56" si="0">($R$28-Q31^2*$R$28/$R$27)^0.5</f>
        <v>7.2573810081286414</v>
      </c>
      <c r="S31" s="6">
        <f t="shared" ref="S31:S56" si="1">-Q31</f>
        <v>0</v>
      </c>
      <c r="T31" s="6">
        <f t="shared" ref="T31:T56" si="2">-R31</f>
        <v>-7.2573810081286414</v>
      </c>
      <c r="V31">
        <v>0</v>
      </c>
      <c r="W31">
        <f t="shared" ref="W31:W55" si="3">($U$27^2-V31^2)^0.5</f>
        <v>6.5873413959401468</v>
      </c>
      <c r="X31" s="6">
        <f t="shared" ref="X31:X56" si="4">-V31</f>
        <v>0</v>
      </c>
      <c r="Y31" s="6">
        <f t="shared" ref="Y31:Y56" si="5">-W31</f>
        <v>-6.5873413959401468</v>
      </c>
    </row>
    <row r="32" spans="2:25" x14ac:dyDescent="0.25">
      <c r="B32" s="6">
        <f>IF(DATI!C68&gt;1.2,"S",IF(DATI!D68&gt;1.2,"s",0))</f>
        <v>0</v>
      </c>
      <c r="C32" s="3" t="str">
        <f>IF(Foglio1!B32=0,TABULATI!AK36,0)</f>
        <v/>
      </c>
      <c r="D32" s="3">
        <f>IF(Foglio1!B32="S",TABULATI!AK36,0)</f>
        <v>0</v>
      </c>
      <c r="E32" s="3" t="str">
        <f>IF(Foglio1!B32=0,TABULATI!AL36,0)</f>
        <v/>
      </c>
      <c r="F32" s="3">
        <f>IF(Foglio1!B32="S",TABULATI!AL36,0)</f>
        <v>0</v>
      </c>
      <c r="H32" t="str">
        <f>IF(Foglio1!B32=0,TABULATI!AI36,0)</f>
        <v/>
      </c>
      <c r="I32">
        <f>IF(Foglio1!B32="S",TABULATI!AI36,0)</f>
        <v>0</v>
      </c>
      <c r="J32" t="str">
        <f>IF(Foglio1!B32=0,TABULATI!AJ36,0)</f>
        <v/>
      </c>
      <c r="K32">
        <f>IF(Foglio1!B32="S",TABULATI!AJ36,0)</f>
        <v>0</v>
      </c>
      <c r="P32" s="6">
        <f t="shared" ref="P32:P56" si="6">P31+1</f>
        <v>1</v>
      </c>
      <c r="Q32" s="6">
        <f t="shared" ref="Q32:Q56" si="7">$R$27^0.5/$P$56*P32</f>
        <v>0.26666806828789602</v>
      </c>
      <c r="R32">
        <f t="shared" si="0"/>
        <v>7.2515727791004663</v>
      </c>
      <c r="S32" s="6">
        <f t="shared" si="1"/>
        <v>-0.26666806828789602</v>
      </c>
      <c r="T32" s="6">
        <f t="shared" si="2"/>
        <v>-7.2515727791004663</v>
      </c>
      <c r="V32">
        <f t="shared" ref="V32:V56" si="8">$U$27/$P$56*P32</f>
        <v>0.26349365583760587</v>
      </c>
      <c r="W32">
        <f t="shared" si="3"/>
        <v>6.5820694131861002</v>
      </c>
      <c r="X32" s="6">
        <f t="shared" si="4"/>
        <v>-0.26349365583760587</v>
      </c>
      <c r="Y32" s="6">
        <f t="shared" si="5"/>
        <v>-6.5820694131861002</v>
      </c>
    </row>
    <row r="33" spans="2:25" x14ac:dyDescent="0.25">
      <c r="B33" s="6">
        <f>IF(DATI!C69&gt;1.2,"S",IF(DATI!D69&gt;1.2,"s",0))</f>
        <v>0</v>
      </c>
      <c r="C33" s="3" t="str">
        <f>IF(Foglio1!B33=0,TABULATI!AK37,0)</f>
        <v/>
      </c>
      <c r="D33" s="3">
        <f>IF(Foglio1!B33="S",TABULATI!AK37,0)</f>
        <v>0</v>
      </c>
      <c r="E33" s="3" t="str">
        <f>IF(Foglio1!B33=0,TABULATI!AL37,0)</f>
        <v/>
      </c>
      <c r="F33" s="3">
        <f>IF(Foglio1!B33="S",TABULATI!AL37,0)</f>
        <v>0</v>
      </c>
      <c r="H33" t="str">
        <f>IF(Foglio1!B33=0,TABULATI!AI37,0)</f>
        <v/>
      </c>
      <c r="I33">
        <f>IF(Foglio1!B33="S",TABULATI!AI37,0)</f>
        <v>0</v>
      </c>
      <c r="J33" t="str">
        <f>IF(Foglio1!B33=0,TABULATI!AJ37,0)</f>
        <v/>
      </c>
      <c r="K33">
        <f>IF(Foglio1!B33="S",TABULATI!AJ37,0)</f>
        <v>0</v>
      </c>
      <c r="P33" s="6">
        <f t="shared" si="6"/>
        <v>2</v>
      </c>
      <c r="Q33" s="6">
        <f t="shared" si="7"/>
        <v>0.53333613657579204</v>
      </c>
      <c r="R33">
        <f t="shared" si="0"/>
        <v>7.2341201117291769</v>
      </c>
      <c r="S33" s="6">
        <f t="shared" si="1"/>
        <v>-0.53333613657579204</v>
      </c>
      <c r="T33" s="6">
        <f t="shared" si="2"/>
        <v>-7.2341201117291769</v>
      </c>
      <c r="V33">
        <f t="shared" si="8"/>
        <v>0.52698731167521173</v>
      </c>
      <c r="W33">
        <f t="shared" si="3"/>
        <v>6.5662280679245386</v>
      </c>
      <c r="X33" s="6">
        <f t="shared" si="4"/>
        <v>-0.52698731167521173</v>
      </c>
      <c r="Y33" s="6">
        <f t="shared" si="5"/>
        <v>-6.5662280679245386</v>
      </c>
    </row>
    <row r="34" spans="2:25" x14ac:dyDescent="0.25">
      <c r="B34" s="6">
        <f>IF(DATI!C70&gt;1.2,"S",IF(DATI!D70&gt;1.2,"s",0))</f>
        <v>0</v>
      </c>
      <c r="C34" s="3" t="str">
        <f>IF(Foglio1!B34=0,TABULATI!AK38,0)</f>
        <v/>
      </c>
      <c r="D34" s="3">
        <f>IF(Foglio1!B34="S",TABULATI!AK38,0)</f>
        <v>0</v>
      </c>
      <c r="E34" s="3" t="str">
        <f>IF(Foglio1!B34=0,TABULATI!AL38,0)</f>
        <v/>
      </c>
      <c r="F34" s="3">
        <f>IF(Foglio1!B34="S",TABULATI!AL38,0)</f>
        <v>0</v>
      </c>
      <c r="H34" t="str">
        <f>IF(Foglio1!B34=0,TABULATI!AI38,0)</f>
        <v/>
      </c>
      <c r="I34">
        <f>IF(Foglio1!B34="S",TABULATI!AI38,0)</f>
        <v>0</v>
      </c>
      <c r="J34" t="str">
        <f>IF(Foglio1!B34=0,TABULATI!AJ38,0)</f>
        <v/>
      </c>
      <c r="K34">
        <f>IF(Foglio1!B34="S",TABULATI!AJ38,0)</f>
        <v>0</v>
      </c>
      <c r="P34" s="6">
        <f t="shared" si="6"/>
        <v>3</v>
      </c>
      <c r="Q34" s="6">
        <f t="shared" si="7"/>
        <v>0.80000420486368806</v>
      </c>
      <c r="R34">
        <f t="shared" si="0"/>
        <v>7.2049383868390846</v>
      </c>
      <c r="S34" s="6">
        <f t="shared" si="1"/>
        <v>-0.80000420486368806</v>
      </c>
      <c r="T34" s="6">
        <f t="shared" si="2"/>
        <v>-7.2049383868390846</v>
      </c>
      <c r="V34">
        <f t="shared" si="8"/>
        <v>0.7904809675128176</v>
      </c>
      <c r="W34">
        <f t="shared" si="3"/>
        <v>6.5397405534674453</v>
      </c>
      <c r="X34" s="6">
        <f t="shared" si="4"/>
        <v>-0.7904809675128176</v>
      </c>
      <c r="Y34" s="6">
        <f t="shared" si="5"/>
        <v>-6.5397405534674453</v>
      </c>
    </row>
    <row r="35" spans="2:25" x14ac:dyDescent="0.25">
      <c r="B35" s="6">
        <f>IF(DATI!C71&gt;1.2,"S",IF(DATI!D71&gt;1.2,"s",0))</f>
        <v>0</v>
      </c>
      <c r="C35" s="3" t="str">
        <f>IF(Foglio1!B35=0,TABULATI!AK39,0)</f>
        <v/>
      </c>
      <c r="D35" s="3">
        <f>IF(Foglio1!B35="S",TABULATI!AK39,0)</f>
        <v>0</v>
      </c>
      <c r="E35" s="3" t="str">
        <f>IF(Foglio1!B35=0,TABULATI!AL39,0)</f>
        <v/>
      </c>
      <c r="F35" s="3">
        <f>IF(Foglio1!B35="S",TABULATI!AL39,0)</f>
        <v>0</v>
      </c>
      <c r="H35" t="str">
        <f>IF(Foglio1!B35=0,TABULATI!AI39,0)</f>
        <v/>
      </c>
      <c r="I35">
        <f>IF(Foglio1!B35="S",TABULATI!AI39,0)</f>
        <v>0</v>
      </c>
      <c r="J35" t="str">
        <f>IF(Foglio1!B35=0,TABULATI!AJ39,0)</f>
        <v/>
      </c>
      <c r="K35">
        <f>IF(Foglio1!B35="S",TABULATI!AJ39,0)</f>
        <v>0</v>
      </c>
      <c r="P35" s="6">
        <f t="shared" si="6"/>
        <v>4</v>
      </c>
      <c r="Q35" s="6">
        <f t="shared" si="7"/>
        <v>1.0666722731515841</v>
      </c>
      <c r="R35">
        <f t="shared" si="0"/>
        <v>7.1638842726735437</v>
      </c>
      <c r="S35" s="6">
        <f t="shared" si="1"/>
        <v>-1.0666722731515841</v>
      </c>
      <c r="T35" s="6">
        <f t="shared" si="2"/>
        <v>-7.1638842726735437</v>
      </c>
      <c r="V35">
        <f t="shared" si="8"/>
        <v>1.0539746233504235</v>
      </c>
      <c r="W35">
        <f t="shared" si="3"/>
        <v>6.5024767712003415</v>
      </c>
      <c r="X35" s="6">
        <f t="shared" si="4"/>
        <v>-1.0539746233504235</v>
      </c>
      <c r="Y35" s="6">
        <f t="shared" si="5"/>
        <v>-6.5024767712003415</v>
      </c>
    </row>
    <row r="36" spans="2:25" x14ac:dyDescent="0.25">
      <c r="B36" s="6">
        <f>IF(DATI!C72&gt;1.2,"S",IF(DATI!D72&gt;1.2,"s",0))</f>
        <v>0</v>
      </c>
      <c r="C36" s="3" t="str">
        <f>IF(Foglio1!B36=0,TABULATI!AK40,0)</f>
        <v/>
      </c>
      <c r="D36" s="3">
        <f>IF(Foglio1!B36="S",TABULATI!AK40,0)</f>
        <v>0</v>
      </c>
      <c r="E36" s="3" t="str">
        <f>IF(Foglio1!B36=0,TABULATI!AL40,0)</f>
        <v/>
      </c>
      <c r="F36" s="3">
        <f>IF(Foglio1!B36="S",TABULATI!AL40,0)</f>
        <v>0</v>
      </c>
      <c r="H36" t="str">
        <f>IF(Foglio1!B36=0,TABULATI!AI40,0)</f>
        <v/>
      </c>
      <c r="I36">
        <f>IF(Foglio1!B36="S",TABULATI!AI40,0)</f>
        <v>0</v>
      </c>
      <c r="J36" t="str">
        <f>IF(Foglio1!B36=0,TABULATI!AJ40,0)</f>
        <v/>
      </c>
      <c r="K36">
        <f>IF(Foglio1!B36="S",TABULATI!AJ40,0)</f>
        <v>0</v>
      </c>
      <c r="P36" s="6">
        <f t="shared" si="6"/>
        <v>5</v>
      </c>
      <c r="Q36" s="6">
        <f t="shared" si="7"/>
        <v>1.33334034143948</v>
      </c>
      <c r="R36">
        <f t="shared" si="0"/>
        <v>7.110752135552219</v>
      </c>
      <c r="S36" s="6">
        <f t="shared" si="1"/>
        <v>-1.33334034143948</v>
      </c>
      <c r="T36" s="6">
        <f t="shared" si="2"/>
        <v>-7.110752135552219</v>
      </c>
      <c r="V36">
        <f t="shared" si="8"/>
        <v>1.3174682791880294</v>
      </c>
      <c r="W36">
        <f t="shared" si="3"/>
        <v>6.4542500726265644</v>
      </c>
      <c r="X36" s="6">
        <f t="shared" si="4"/>
        <v>-1.3174682791880294</v>
      </c>
      <c r="Y36" s="6">
        <f t="shared" si="5"/>
        <v>-6.4542500726265644</v>
      </c>
    </row>
    <row r="37" spans="2:25" x14ac:dyDescent="0.25">
      <c r="B37" s="6">
        <f>IF(DATI!C73&gt;1.2,"S",IF(DATI!D73&gt;1.2,"s",0))</f>
        <v>0</v>
      </c>
      <c r="C37" s="3" t="str">
        <f>IF(Foglio1!B37=0,TABULATI!AK41,0)</f>
        <v/>
      </c>
      <c r="D37" s="3">
        <f>IF(Foglio1!B37="S",TABULATI!AK41,0)</f>
        <v>0</v>
      </c>
      <c r="E37" s="3" t="str">
        <f>IF(Foglio1!B37=0,TABULATI!AL41,0)</f>
        <v/>
      </c>
      <c r="F37" s="3">
        <f>IF(Foglio1!B37="S",TABULATI!AL41,0)</f>
        <v>0</v>
      </c>
      <c r="H37" t="str">
        <f>IF(Foglio1!B37=0,TABULATI!AI41,0)</f>
        <v/>
      </c>
      <c r="I37">
        <f>IF(Foglio1!B37="S",TABULATI!AI41,0)</f>
        <v>0</v>
      </c>
      <c r="J37" t="str">
        <f>IF(Foglio1!B37=0,TABULATI!AJ41,0)</f>
        <v/>
      </c>
      <c r="K37">
        <f>IF(Foglio1!B37="S",TABULATI!AJ41,0)</f>
        <v>0</v>
      </c>
      <c r="P37" s="6">
        <f t="shared" si="6"/>
        <v>6</v>
      </c>
      <c r="Q37" s="6">
        <f t="shared" si="7"/>
        <v>1.6000084097273761</v>
      </c>
      <c r="R37">
        <f t="shared" si="0"/>
        <v>7.0452687202938309</v>
      </c>
      <c r="S37" s="6">
        <f t="shared" si="1"/>
        <v>-1.6000084097273761</v>
      </c>
      <c r="T37" s="6">
        <f t="shared" si="2"/>
        <v>-7.0452687202938309</v>
      </c>
      <c r="V37">
        <f t="shared" si="8"/>
        <v>1.5809619350256352</v>
      </c>
      <c r="W37">
        <f t="shared" si="3"/>
        <v>6.3948124309213856</v>
      </c>
      <c r="X37" s="6">
        <f t="shared" si="4"/>
        <v>-1.5809619350256352</v>
      </c>
      <c r="Y37" s="6">
        <f t="shared" si="5"/>
        <v>-6.3948124309213856</v>
      </c>
    </row>
    <row r="38" spans="2:25" x14ac:dyDescent="0.25">
      <c r="B38" s="6">
        <f>IF(DATI!C74&gt;1.2,"S",IF(DATI!D74&gt;1.2,"s",0))</f>
        <v>0</v>
      </c>
      <c r="C38" s="3" t="str">
        <f>IF(Foglio1!B38=0,TABULATI!AK42,0)</f>
        <v/>
      </c>
      <c r="D38" s="3">
        <f>IF(Foglio1!B38="S",TABULATI!AK42,0)</f>
        <v>0</v>
      </c>
      <c r="E38" s="3" t="str">
        <f>IF(Foglio1!B38=0,TABULATI!AL42,0)</f>
        <v/>
      </c>
      <c r="F38" s="3">
        <f>IF(Foglio1!B38="S",TABULATI!AL42,0)</f>
        <v>0</v>
      </c>
      <c r="H38" t="str">
        <f>IF(Foglio1!B38=0,TABULATI!AI42,0)</f>
        <v/>
      </c>
      <c r="I38">
        <f>IF(Foglio1!B38="S",TABULATI!AI42,0)</f>
        <v>0</v>
      </c>
      <c r="J38" t="str">
        <f>IF(Foglio1!B38=0,TABULATI!AJ42,0)</f>
        <v/>
      </c>
      <c r="K38">
        <f>IF(Foglio1!B38="S",TABULATI!AJ42,0)</f>
        <v>0</v>
      </c>
      <c r="P38" s="6">
        <f t="shared" si="6"/>
        <v>7</v>
      </c>
      <c r="Q38" s="6">
        <f t="shared" si="7"/>
        <v>1.8666764780152723</v>
      </c>
      <c r="R38">
        <f t="shared" si="0"/>
        <v>6.9670857678034954</v>
      </c>
      <c r="S38" s="6">
        <f t="shared" si="1"/>
        <v>-1.8666764780152723</v>
      </c>
      <c r="T38" s="6">
        <f t="shared" si="2"/>
        <v>-6.9670857678034954</v>
      </c>
      <c r="V38">
        <f t="shared" si="8"/>
        <v>1.844455590863241</v>
      </c>
      <c r="W38">
        <f t="shared" si="3"/>
        <v>6.3238477401025408</v>
      </c>
      <c r="X38" s="6">
        <f t="shared" si="4"/>
        <v>-1.844455590863241</v>
      </c>
      <c r="Y38" s="6">
        <f t="shared" si="5"/>
        <v>-6.3238477401025408</v>
      </c>
    </row>
    <row r="39" spans="2:25" x14ac:dyDescent="0.25">
      <c r="B39" s="6">
        <f>IF(DATI!C75&gt;1.2,"S",IF(DATI!D75&gt;1.2,"s",0))</f>
        <v>0</v>
      </c>
      <c r="C39" s="3" t="str">
        <f>IF(Foglio1!B39=0,TABULATI!AK43,0)</f>
        <v/>
      </c>
      <c r="D39" s="3">
        <f>IF(Foglio1!B39="S",TABULATI!AK43,0)</f>
        <v>0</v>
      </c>
      <c r="E39" s="3" t="str">
        <f>IF(Foglio1!B39=0,TABULATI!AL43,0)</f>
        <v/>
      </c>
      <c r="F39" s="3">
        <f>IF(Foglio1!B39="S",TABULATI!AL43,0)</f>
        <v>0</v>
      </c>
      <c r="H39" t="str">
        <f>IF(Foglio1!B39=0,TABULATI!AI43,0)</f>
        <v/>
      </c>
      <c r="I39">
        <f>IF(Foglio1!B39="S",TABULATI!AI43,0)</f>
        <v>0</v>
      </c>
      <c r="J39" t="str">
        <f>IF(Foglio1!B39=0,TABULATI!AJ43,0)</f>
        <v/>
      </c>
      <c r="K39">
        <f>IF(Foglio1!B39="S",TABULATI!AJ43,0)</f>
        <v>0</v>
      </c>
      <c r="P39" s="6">
        <f t="shared" si="6"/>
        <v>8</v>
      </c>
      <c r="Q39" s="6">
        <f t="shared" si="7"/>
        <v>2.1333445463031682</v>
      </c>
      <c r="R39">
        <f t="shared" si="0"/>
        <v>6.8757700803327122</v>
      </c>
      <c r="S39" s="6">
        <f t="shared" si="1"/>
        <v>-2.1333445463031682</v>
      </c>
      <c r="T39" s="6">
        <f t="shared" si="2"/>
        <v>-6.8757700803327122</v>
      </c>
      <c r="V39">
        <f t="shared" si="8"/>
        <v>2.1079492467008469</v>
      </c>
      <c r="W39">
        <f t="shared" si="3"/>
        <v>6.2409627975177049</v>
      </c>
      <c r="X39" s="6">
        <f t="shared" si="4"/>
        <v>-2.1079492467008469</v>
      </c>
      <c r="Y39" s="6">
        <f t="shared" si="5"/>
        <v>-6.2409627975177049</v>
      </c>
    </row>
    <row r="40" spans="2:25" x14ac:dyDescent="0.25">
      <c r="B40" s="6">
        <f>IF(DATI!C76&gt;1.2,"S",IF(DATI!D76&gt;1.2,"s",0))</f>
        <v>0</v>
      </c>
      <c r="C40" s="3" t="str">
        <f>IF(Foglio1!B40=0,TABULATI!AK44,0)</f>
        <v/>
      </c>
      <c r="D40" s="3">
        <f>IF(Foglio1!B40="S",TABULATI!AK44,0)</f>
        <v>0</v>
      </c>
      <c r="E40" s="3" t="str">
        <f>IF(Foglio1!B40=0,TABULATI!AL44,0)</f>
        <v/>
      </c>
      <c r="F40" s="3">
        <f>IF(Foglio1!B40="S",TABULATI!AL44,0)</f>
        <v>0</v>
      </c>
      <c r="H40" t="str">
        <f>IF(Foglio1!B40=0,TABULATI!AI44,0)</f>
        <v/>
      </c>
      <c r="I40">
        <f>IF(Foglio1!B40="S",TABULATI!AI44,0)</f>
        <v>0</v>
      </c>
      <c r="J40" t="str">
        <f>IF(Foglio1!B40=0,TABULATI!AJ44,0)</f>
        <v/>
      </c>
      <c r="K40">
        <f>IF(Foglio1!B40="S",TABULATI!AJ44,0)</f>
        <v>0</v>
      </c>
      <c r="P40" s="6">
        <f t="shared" si="6"/>
        <v>9</v>
      </c>
      <c r="Q40" s="6">
        <f t="shared" si="7"/>
        <v>2.4000126145910641</v>
      </c>
      <c r="R40">
        <f t="shared" si="0"/>
        <v>6.7707903265539198</v>
      </c>
      <c r="S40" s="6">
        <f t="shared" si="1"/>
        <v>-2.4000126145910641</v>
      </c>
      <c r="T40" s="6">
        <f t="shared" si="2"/>
        <v>-6.7707903265539198</v>
      </c>
      <c r="V40">
        <f t="shared" si="8"/>
        <v>2.3714429025384529</v>
      </c>
      <c r="W40">
        <f t="shared" si="3"/>
        <v>6.1456753271440139</v>
      </c>
      <c r="X40" s="6">
        <f t="shared" si="4"/>
        <v>-2.3714429025384529</v>
      </c>
      <c r="Y40" s="6">
        <f t="shared" si="5"/>
        <v>-6.1456753271440139</v>
      </c>
    </row>
    <row r="41" spans="2:25" x14ac:dyDescent="0.25">
      <c r="B41" s="6">
        <f>IF(DATI!C77&gt;1.2,"S",IF(DATI!D77&gt;1.2,"s",0))</f>
        <v>0</v>
      </c>
      <c r="C41" s="3" t="str">
        <f>IF(Foglio1!B41=0,TABULATI!AK45,0)</f>
        <v/>
      </c>
      <c r="D41" s="3">
        <f>IF(Foglio1!B41="S",TABULATI!AK45,0)</f>
        <v>0</v>
      </c>
      <c r="E41" s="3" t="str">
        <f>IF(Foglio1!B41=0,TABULATI!AL45,0)</f>
        <v/>
      </c>
      <c r="F41" s="3">
        <f>IF(Foglio1!B41="S",TABULATI!AL45,0)</f>
        <v>0</v>
      </c>
      <c r="H41" t="str">
        <f>IF(Foglio1!B41=0,TABULATI!AI45,0)</f>
        <v/>
      </c>
      <c r="I41">
        <f>IF(Foglio1!B41="S",TABULATI!AI45,0)</f>
        <v>0</v>
      </c>
      <c r="J41" t="str">
        <f>IF(Foglio1!B41=0,TABULATI!AJ45,0)</f>
        <v/>
      </c>
      <c r="K41">
        <f>IF(Foglio1!B41="S",TABULATI!AJ45,0)</f>
        <v>0</v>
      </c>
      <c r="P41" s="6">
        <f t="shared" si="6"/>
        <v>10</v>
      </c>
      <c r="Q41" s="6">
        <f t="shared" si="7"/>
        <v>2.66668068287896</v>
      </c>
      <c r="R41">
        <f t="shared" si="0"/>
        <v>6.651499563376885</v>
      </c>
      <c r="S41" s="6">
        <f t="shared" si="1"/>
        <v>-2.66668068287896</v>
      </c>
      <c r="T41" s="6">
        <f t="shared" si="2"/>
        <v>-6.651499563376885</v>
      </c>
      <c r="V41">
        <f t="shared" si="8"/>
        <v>2.6349365583760589</v>
      </c>
      <c r="W41">
        <f t="shared" si="3"/>
        <v>6.0373981150823584</v>
      </c>
      <c r="X41" s="6">
        <f t="shared" si="4"/>
        <v>-2.6349365583760589</v>
      </c>
      <c r="Y41" s="6">
        <f t="shared" si="5"/>
        <v>-6.0373981150823584</v>
      </c>
    </row>
    <row r="42" spans="2:25" x14ac:dyDescent="0.25">
      <c r="B42" s="6">
        <f>IF(DATI!C78&gt;1.2,"S",IF(DATI!D78&gt;1.2,"s",0))</f>
        <v>0</v>
      </c>
      <c r="C42" s="3" t="str">
        <f>IF(Foglio1!B42=0,TABULATI!AK46,0)</f>
        <v/>
      </c>
      <c r="D42" s="3">
        <f>IF(Foglio1!B42="S",TABULATI!AK46,0)</f>
        <v>0</v>
      </c>
      <c r="E42" s="3" t="str">
        <f>IF(Foglio1!B42=0,TABULATI!AL46,0)</f>
        <v/>
      </c>
      <c r="F42" s="3">
        <f>IF(Foglio1!B42="S",TABULATI!AL46,0)</f>
        <v>0</v>
      </c>
      <c r="H42" t="str">
        <f>IF(Foglio1!B42=0,TABULATI!AI46,0)</f>
        <v/>
      </c>
      <c r="I42">
        <f>IF(Foglio1!B42="S",TABULATI!AI46,0)</f>
        <v>0</v>
      </c>
      <c r="J42" t="str">
        <f>IF(Foglio1!B42=0,TABULATI!AJ46,0)</f>
        <v/>
      </c>
      <c r="K42">
        <f>IF(Foglio1!B42="S",TABULATI!AJ46,0)</f>
        <v>0</v>
      </c>
      <c r="P42" s="6">
        <f t="shared" si="6"/>
        <v>11</v>
      </c>
      <c r="Q42" s="6">
        <f t="shared" si="7"/>
        <v>2.9333487511668563</v>
      </c>
      <c r="R42">
        <f t="shared" si="0"/>
        <v>6.5171119818473864</v>
      </c>
      <c r="S42" s="6">
        <f t="shared" si="1"/>
        <v>-2.9333487511668563</v>
      </c>
      <c r="T42" s="6">
        <f t="shared" si="2"/>
        <v>-6.5171119818473864</v>
      </c>
      <c r="V42">
        <f t="shared" si="8"/>
        <v>2.8984302142136644</v>
      </c>
      <c r="W42">
        <f t="shared" si="3"/>
        <v>5.9154179023970919</v>
      </c>
      <c r="X42" s="6">
        <f t="shared" si="4"/>
        <v>-2.8984302142136644</v>
      </c>
      <c r="Y42" s="6">
        <f t="shared" si="5"/>
        <v>-5.9154179023970919</v>
      </c>
    </row>
    <row r="43" spans="2:25" x14ac:dyDescent="0.25">
      <c r="B43" s="6">
        <f>IF(DATI!C79&gt;1.2,"S",IF(DATI!D79&gt;1.2,"s",0))</f>
        <v>0</v>
      </c>
      <c r="C43" s="3" t="str">
        <f>IF(Foglio1!B43=0,TABULATI!AK47,0)</f>
        <v/>
      </c>
      <c r="D43" s="3">
        <f>IF(Foglio1!B43="S",TABULATI!AK47,0)</f>
        <v>0</v>
      </c>
      <c r="E43" s="3" t="str">
        <f>IF(Foglio1!B43=0,TABULATI!AL47,0)</f>
        <v/>
      </c>
      <c r="F43" s="3">
        <f>IF(Foglio1!B43="S",TABULATI!AL47,0)</f>
        <v>0</v>
      </c>
      <c r="H43" t="str">
        <f>IF(Foglio1!B43=0,TABULATI!AI47,0)</f>
        <v/>
      </c>
      <c r="I43">
        <f>IF(Foglio1!B43="S",TABULATI!AI47,0)</f>
        <v>0</v>
      </c>
      <c r="J43" t="str">
        <f>IF(Foglio1!B43=0,TABULATI!AJ47,0)</f>
        <v/>
      </c>
      <c r="K43">
        <f>IF(Foglio1!B43="S",TABULATI!AJ47,0)</f>
        <v>0</v>
      </c>
      <c r="P43" s="6">
        <f t="shared" si="6"/>
        <v>12</v>
      </c>
      <c r="Q43" s="6">
        <f t="shared" si="7"/>
        <v>3.2000168194547522</v>
      </c>
      <c r="R43">
        <f t="shared" si="0"/>
        <v>6.3666716636845493</v>
      </c>
      <c r="S43" s="6">
        <f t="shared" si="1"/>
        <v>-3.2000168194547522</v>
      </c>
      <c r="T43" s="6">
        <f t="shared" si="2"/>
        <v>-6.3666716636845493</v>
      </c>
      <c r="V43">
        <f t="shared" si="8"/>
        <v>3.1619238700512704</v>
      </c>
      <c r="W43">
        <f t="shared" si="3"/>
        <v>5.7788670262142805</v>
      </c>
      <c r="X43" s="6">
        <f t="shared" si="4"/>
        <v>-3.1619238700512704</v>
      </c>
      <c r="Y43" s="6">
        <f t="shared" si="5"/>
        <v>-5.7788670262142805</v>
      </c>
    </row>
    <row r="44" spans="2:25" x14ac:dyDescent="0.25">
      <c r="B44" s="6">
        <f>IF(DATI!C80&gt;1.2,"S",IF(DATI!D80&gt;1.2,"s",0))</f>
        <v>0</v>
      </c>
      <c r="C44" s="3" t="str">
        <f>IF(Foglio1!B44=0,TABULATI!AK48,0)</f>
        <v/>
      </c>
      <c r="D44" s="3">
        <f>IF(Foglio1!B44="S",TABULATI!AK48,0)</f>
        <v>0</v>
      </c>
      <c r="E44" s="3" t="str">
        <f>IF(Foglio1!B44=0,TABULATI!AL48,0)</f>
        <v/>
      </c>
      <c r="F44" s="3">
        <f>IF(Foglio1!B44="S",TABULATI!AL48,0)</f>
        <v>0</v>
      </c>
      <c r="H44" t="str">
        <f>IF(Foglio1!B44=0,TABULATI!AI48,0)</f>
        <v/>
      </c>
      <c r="I44">
        <f>IF(Foglio1!B44="S",TABULATI!AI48,0)</f>
        <v>0</v>
      </c>
      <c r="J44" t="str">
        <f>IF(Foglio1!B44=0,TABULATI!AJ48,0)</f>
        <v/>
      </c>
      <c r="K44">
        <f>IF(Foglio1!B44="S",TABULATI!AJ48,0)</f>
        <v>0</v>
      </c>
      <c r="P44" s="6">
        <f t="shared" si="6"/>
        <v>13</v>
      </c>
      <c r="Q44" s="6">
        <f t="shared" si="7"/>
        <v>3.4666848877426482</v>
      </c>
      <c r="R44">
        <f t="shared" si="0"/>
        <v>6.1990099942876311</v>
      </c>
      <c r="S44" s="6">
        <f t="shared" si="1"/>
        <v>-3.4666848877426482</v>
      </c>
      <c r="T44" s="6">
        <f t="shared" si="2"/>
        <v>-6.1990099942876311</v>
      </c>
      <c r="V44">
        <f t="shared" si="8"/>
        <v>3.4254175258888764</v>
      </c>
      <c r="W44">
        <f t="shared" si="3"/>
        <v>5.6266847645838496</v>
      </c>
      <c r="X44" s="6">
        <f t="shared" si="4"/>
        <v>-3.4254175258888764</v>
      </c>
      <c r="Y44" s="6">
        <f t="shared" si="5"/>
        <v>-5.6266847645838496</v>
      </c>
    </row>
    <row r="45" spans="2:25" x14ac:dyDescent="0.25">
      <c r="B45" s="6">
        <f>IF(DATI!C81&gt;1.2,"S",IF(DATI!D81&gt;1.2,"s",0))</f>
        <v>0</v>
      </c>
      <c r="C45" s="3" t="str">
        <f>IF(Foglio1!B45=0,TABULATI!AK49,0)</f>
        <v/>
      </c>
      <c r="D45" s="3">
        <f>IF(Foglio1!B45="S",TABULATI!AK49,0)</f>
        <v>0</v>
      </c>
      <c r="E45" s="3" t="str">
        <f>IF(Foglio1!B45=0,TABULATI!AL49,0)</f>
        <v/>
      </c>
      <c r="F45" s="3">
        <f>IF(Foglio1!B45="S",TABULATI!AL49,0)</f>
        <v>0</v>
      </c>
      <c r="H45" t="str">
        <f>IF(Foglio1!B45=0,TABULATI!AI49,0)</f>
        <v/>
      </c>
      <c r="I45">
        <f>IF(Foglio1!B45="S",TABULATI!AI49,0)</f>
        <v>0</v>
      </c>
      <c r="J45" t="str">
        <f>IF(Foglio1!B45=0,TABULATI!AJ49,0)</f>
        <v/>
      </c>
      <c r="K45">
        <f>IF(Foglio1!B45="S",TABULATI!AJ49,0)</f>
        <v>0</v>
      </c>
      <c r="P45" s="6">
        <f t="shared" si="6"/>
        <v>14</v>
      </c>
      <c r="Q45" s="6">
        <f t="shared" si="7"/>
        <v>3.7333529560305445</v>
      </c>
      <c r="R45">
        <f t="shared" si="0"/>
        <v>6.0126865120577522</v>
      </c>
      <c r="S45" s="6">
        <f t="shared" si="1"/>
        <v>-3.7333529560305445</v>
      </c>
      <c r="T45" s="6">
        <f t="shared" si="2"/>
        <v>-6.0126865120577522</v>
      </c>
      <c r="V45">
        <f t="shared" si="8"/>
        <v>3.6889111817264819</v>
      </c>
      <c r="W45">
        <f t="shared" si="3"/>
        <v>5.4575636469032602</v>
      </c>
      <c r="X45" s="6">
        <f t="shared" si="4"/>
        <v>-3.6889111817264819</v>
      </c>
      <c r="Y45" s="6">
        <f t="shared" si="5"/>
        <v>-5.4575636469032602</v>
      </c>
    </row>
    <row r="46" spans="2:25" x14ac:dyDescent="0.25">
      <c r="B46" s="6">
        <f>IF(DATI!C82&gt;1.2,"S",IF(DATI!D82&gt;1.2,"s",0))</f>
        <v>0</v>
      </c>
      <c r="C46" s="3" t="str">
        <f>IF(Foglio1!B46=0,TABULATI!AK50,0)</f>
        <v/>
      </c>
      <c r="D46" s="3">
        <f>IF(Foglio1!B46="S",TABULATI!AK50,0)</f>
        <v>0</v>
      </c>
      <c r="E46" s="3" t="str">
        <f>IF(Foglio1!B46=0,TABULATI!AL50,0)</f>
        <v/>
      </c>
      <c r="F46" s="3">
        <f>IF(Foglio1!B46="S",TABULATI!AL50,0)</f>
        <v>0</v>
      </c>
      <c r="H46" t="str">
        <f>IF(Foglio1!B46=0,TABULATI!AI50,0)</f>
        <v/>
      </c>
      <c r="I46">
        <f>IF(Foglio1!B46="S",TABULATI!AI50,0)</f>
        <v>0</v>
      </c>
      <c r="J46" t="str">
        <f>IF(Foglio1!B46=0,TABULATI!AJ50,0)</f>
        <v/>
      </c>
      <c r="K46">
        <f>IF(Foglio1!B46="S",TABULATI!AJ50,0)</f>
        <v>0</v>
      </c>
      <c r="P46" s="6">
        <f t="shared" si="6"/>
        <v>15</v>
      </c>
      <c r="Q46" s="6">
        <f t="shared" si="7"/>
        <v>4.00002102431844</v>
      </c>
      <c r="R46">
        <f t="shared" si="0"/>
        <v>5.8059048065029133</v>
      </c>
      <c r="S46" s="6">
        <f t="shared" si="1"/>
        <v>-4.00002102431844</v>
      </c>
      <c r="T46" s="6">
        <f t="shared" si="2"/>
        <v>-5.8059048065029133</v>
      </c>
      <c r="V46">
        <f t="shared" si="8"/>
        <v>3.9524048375640879</v>
      </c>
      <c r="W46">
        <f t="shared" si="3"/>
        <v>5.2698731167521178</v>
      </c>
      <c r="X46" s="6">
        <f t="shared" si="4"/>
        <v>-3.9524048375640879</v>
      </c>
      <c r="Y46" s="6">
        <f t="shared" si="5"/>
        <v>-5.2698731167521178</v>
      </c>
    </row>
    <row r="47" spans="2:25" x14ac:dyDescent="0.25">
      <c r="B47" s="6">
        <f>IF(DATI!C83&gt;1.2,"S",IF(DATI!D83&gt;1.2,"s",0))</f>
        <v>0</v>
      </c>
      <c r="C47" s="3" t="str">
        <f>IF(Foglio1!B47=0,TABULATI!AK51,0)</f>
        <v/>
      </c>
      <c r="D47" s="3">
        <f>IF(Foglio1!B47="S",TABULATI!AK51,0)</f>
        <v>0</v>
      </c>
      <c r="E47" s="3" t="str">
        <f>IF(Foglio1!B47=0,TABULATI!AL51,0)</f>
        <v/>
      </c>
      <c r="F47" s="3">
        <f>IF(Foglio1!B47="S",TABULATI!AL51,0)</f>
        <v>0</v>
      </c>
      <c r="H47" t="str">
        <f>IF(Foglio1!B47=0,TABULATI!AI51,0)</f>
        <v/>
      </c>
      <c r="I47">
        <f>IF(Foglio1!B47="S",TABULATI!AI51,0)</f>
        <v>0</v>
      </c>
      <c r="J47" t="str">
        <f>IF(Foglio1!B47=0,TABULATI!AJ51,0)</f>
        <v/>
      </c>
      <c r="K47">
        <f>IF(Foglio1!B47="S",TABULATI!AJ51,0)</f>
        <v>0</v>
      </c>
      <c r="P47" s="6">
        <f t="shared" si="6"/>
        <v>16</v>
      </c>
      <c r="Q47" s="6">
        <f t="shared" si="7"/>
        <v>4.2666890926063363</v>
      </c>
      <c r="R47">
        <f t="shared" si="0"/>
        <v>5.5763894680120014</v>
      </c>
      <c r="S47" s="6">
        <f t="shared" si="1"/>
        <v>-4.2666890926063363</v>
      </c>
      <c r="T47" s="6">
        <f t="shared" si="2"/>
        <v>-5.5763894680120014</v>
      </c>
      <c r="V47">
        <f t="shared" si="8"/>
        <v>4.2158984934016939</v>
      </c>
      <c r="W47">
        <f t="shared" si="3"/>
        <v>5.0615478423106905</v>
      </c>
      <c r="X47" s="6">
        <f t="shared" si="4"/>
        <v>-4.2158984934016939</v>
      </c>
      <c r="Y47" s="6">
        <f t="shared" si="5"/>
        <v>-5.0615478423106905</v>
      </c>
    </row>
    <row r="48" spans="2:25" x14ac:dyDescent="0.25">
      <c r="B48" s="6">
        <f>IF(DATI!C84&gt;1.2,"S",IF(DATI!D84&gt;1.2,"s",0))</f>
        <v>0</v>
      </c>
      <c r="C48" s="3" t="str">
        <f>IF(Foglio1!B48=0,TABULATI!AK52,0)</f>
        <v/>
      </c>
      <c r="D48" s="3">
        <f>IF(Foglio1!B48="S",TABULATI!AK52,0)</f>
        <v>0</v>
      </c>
      <c r="E48" s="3" t="str">
        <f>IF(Foglio1!B48=0,TABULATI!AL52,0)</f>
        <v/>
      </c>
      <c r="F48" s="3">
        <f>IF(Foglio1!B48="S",TABULATI!AL52,0)</f>
        <v>0</v>
      </c>
      <c r="H48" t="str">
        <f>IF(Foglio1!B48=0,TABULATI!AI52,0)</f>
        <v/>
      </c>
      <c r="I48">
        <f>IF(Foglio1!B48="S",TABULATI!AI52,0)</f>
        <v>0</v>
      </c>
      <c r="J48" t="str">
        <f>IF(Foglio1!B48=0,TABULATI!AJ52,0)</f>
        <v/>
      </c>
      <c r="K48">
        <f>IF(Foglio1!B48="S",TABULATI!AJ52,0)</f>
        <v>0</v>
      </c>
      <c r="P48" s="6">
        <f t="shared" si="6"/>
        <v>17</v>
      </c>
      <c r="Q48" s="6">
        <f t="shared" si="7"/>
        <v>4.5333571608942327</v>
      </c>
      <c r="R48">
        <f t="shared" si="0"/>
        <v>5.3211996507015078</v>
      </c>
      <c r="S48" s="6">
        <f t="shared" si="1"/>
        <v>-4.5333571608942327</v>
      </c>
      <c r="T48" s="6">
        <f t="shared" si="2"/>
        <v>-5.3211996507015078</v>
      </c>
      <c r="V48">
        <f t="shared" si="8"/>
        <v>4.4793921492392998</v>
      </c>
      <c r="W48">
        <f t="shared" si="3"/>
        <v>4.8299184920658869</v>
      </c>
      <c r="X48" s="6">
        <f t="shared" si="4"/>
        <v>-4.4793921492392998</v>
      </c>
      <c r="Y48" s="6">
        <f t="shared" si="5"/>
        <v>-4.8299184920658869</v>
      </c>
    </row>
    <row r="49" spans="2:25" x14ac:dyDescent="0.25">
      <c r="B49" s="6">
        <f>IF(DATI!C85&gt;1.2,"S",IF(DATI!D85&gt;1.2,"s",0))</f>
        <v>0</v>
      </c>
      <c r="C49" s="3" t="str">
        <f>IF(Foglio1!B49=0,TABULATI!AK53,0)</f>
        <v/>
      </c>
      <c r="D49" s="3">
        <f>IF(Foglio1!B49="S",TABULATI!AK53,0)</f>
        <v>0</v>
      </c>
      <c r="E49" s="3" t="str">
        <f>IF(Foglio1!B49=0,TABULATI!AL53,0)</f>
        <v/>
      </c>
      <c r="F49" s="3">
        <f>IF(Foglio1!B49="S",TABULATI!AL53,0)</f>
        <v>0</v>
      </c>
      <c r="H49" t="str">
        <f>IF(Foglio1!B49=0,TABULATI!AI53,0)</f>
        <v/>
      </c>
      <c r="I49">
        <f>IF(Foglio1!B49="S",TABULATI!AI53,0)</f>
        <v>0</v>
      </c>
      <c r="J49" t="str">
        <f>IF(Foglio1!B49=0,TABULATI!AJ53,0)</f>
        <v/>
      </c>
      <c r="K49">
        <f>IF(Foglio1!B49="S",TABULATI!AJ53,0)</f>
        <v>0</v>
      </c>
      <c r="P49" s="6">
        <f t="shared" si="6"/>
        <v>18</v>
      </c>
      <c r="Q49" s="6">
        <f t="shared" si="7"/>
        <v>4.8000252291821282</v>
      </c>
      <c r="R49">
        <f t="shared" si="0"/>
        <v>5.0364341843397158</v>
      </c>
      <c r="S49" s="6">
        <f t="shared" si="1"/>
        <v>-4.8000252291821282</v>
      </c>
      <c r="T49" s="6">
        <f t="shared" si="2"/>
        <v>-5.0364341843397158</v>
      </c>
      <c r="V49">
        <f t="shared" si="8"/>
        <v>4.7428858050769058</v>
      </c>
      <c r="W49">
        <f t="shared" si="3"/>
        <v>4.571444072354673</v>
      </c>
      <c r="X49" s="6">
        <f t="shared" si="4"/>
        <v>-4.7428858050769058</v>
      </c>
      <c r="Y49" s="6">
        <f t="shared" si="5"/>
        <v>-4.571444072354673</v>
      </c>
    </row>
    <row r="50" spans="2:25" x14ac:dyDescent="0.25">
      <c r="B50" s="6">
        <f>IF(DATI!C86&gt;1.2,"S",IF(DATI!D86&gt;1.2,"s",0))</f>
        <v>0</v>
      </c>
      <c r="C50" s="3" t="str">
        <f>IF(Foglio1!B50=0,TABULATI!AK54,0)</f>
        <v/>
      </c>
      <c r="D50" s="3">
        <f>IF(Foglio1!B50="S",TABULATI!AK54,0)</f>
        <v>0</v>
      </c>
      <c r="E50" s="3" t="str">
        <f>IF(Foglio1!B50=0,TABULATI!AL54,0)</f>
        <v/>
      </c>
      <c r="F50" s="3">
        <f>IF(Foglio1!B50="S",TABULATI!AL54,0)</f>
        <v>0</v>
      </c>
      <c r="H50" t="str">
        <f>IF(Foglio1!B50=0,TABULATI!AI54,0)</f>
        <v/>
      </c>
      <c r="I50">
        <f>IF(Foglio1!B50="S",TABULATI!AI54,0)</f>
        <v>0</v>
      </c>
      <c r="J50" t="str">
        <f>IF(Foglio1!B50=0,TABULATI!AJ54,0)</f>
        <v/>
      </c>
      <c r="K50">
        <f>IF(Foglio1!B50="S",TABULATI!AJ54,0)</f>
        <v>0</v>
      </c>
      <c r="P50" s="6">
        <f t="shared" si="6"/>
        <v>19</v>
      </c>
      <c r="Q50" s="6">
        <f t="shared" si="7"/>
        <v>5.0666932974700245</v>
      </c>
      <c r="R50">
        <f t="shared" si="0"/>
        <v>4.7167393621690179</v>
      </c>
      <c r="S50" s="6">
        <f t="shared" si="1"/>
        <v>-5.0666932974700245</v>
      </c>
      <c r="T50" s="6">
        <f t="shared" si="2"/>
        <v>-4.7167393621690179</v>
      </c>
      <c r="V50">
        <f t="shared" si="8"/>
        <v>5.0063794609145118</v>
      </c>
      <c r="W50">
        <f t="shared" si="3"/>
        <v>4.2812651588052804</v>
      </c>
      <c r="X50" s="6">
        <f t="shared" si="4"/>
        <v>-5.0063794609145118</v>
      </c>
      <c r="Y50" s="6">
        <f t="shared" si="5"/>
        <v>-4.2812651588052804</v>
      </c>
    </row>
    <row r="51" spans="2:25" x14ac:dyDescent="0.25">
      <c r="B51" s="6">
        <f>IF(DATI!C87&gt;1.2,"S",IF(DATI!D87&gt;1.2,"s",0))</f>
        <v>0</v>
      </c>
      <c r="C51" s="3" t="str">
        <f>IF(Foglio1!B51=0,TABULATI!AK55,0)</f>
        <v/>
      </c>
      <c r="D51" s="3">
        <f>IF(Foglio1!B51="S",TABULATI!AK55,0)</f>
        <v>0</v>
      </c>
      <c r="E51" s="3" t="str">
        <f>IF(Foglio1!B51=0,TABULATI!AL55,0)</f>
        <v/>
      </c>
      <c r="F51" s="3">
        <f>IF(Foglio1!B51="S",TABULATI!AL55,0)</f>
        <v>0</v>
      </c>
      <c r="H51" t="str">
        <f>IF(Foglio1!B51=0,TABULATI!AI55,0)</f>
        <v/>
      </c>
      <c r="I51">
        <f>IF(Foglio1!B51="S",TABULATI!AI55,0)</f>
        <v>0</v>
      </c>
      <c r="J51" t="str">
        <f>IF(Foglio1!B51=0,TABULATI!AJ55,0)</f>
        <v/>
      </c>
      <c r="K51">
        <f>IF(Foglio1!B51="S",TABULATI!AJ55,0)</f>
        <v>0</v>
      </c>
      <c r="P51" s="6">
        <f t="shared" si="6"/>
        <v>20</v>
      </c>
      <c r="Q51" s="6">
        <f t="shared" si="7"/>
        <v>5.33336136575792</v>
      </c>
      <c r="R51">
        <f t="shared" si="0"/>
        <v>4.3544286048771852</v>
      </c>
      <c r="S51" s="6">
        <f t="shared" si="1"/>
        <v>-5.33336136575792</v>
      </c>
      <c r="T51" s="6">
        <f t="shared" si="2"/>
        <v>-4.3544286048771852</v>
      </c>
      <c r="V51">
        <f t="shared" si="8"/>
        <v>5.2698731167521178</v>
      </c>
      <c r="W51">
        <f t="shared" si="3"/>
        <v>3.9524048375640879</v>
      </c>
      <c r="X51" s="6">
        <f t="shared" si="4"/>
        <v>-5.2698731167521178</v>
      </c>
      <c r="Y51" s="6">
        <f t="shared" si="5"/>
        <v>-3.9524048375640879</v>
      </c>
    </row>
    <row r="52" spans="2:25" x14ac:dyDescent="0.25">
      <c r="B52" s="6">
        <f>IF(DATI!C88&gt;1.2,"S",IF(DATI!D88&gt;1.2,"s",0))</f>
        <v>0</v>
      </c>
      <c r="C52" s="3" t="str">
        <f>IF(Foglio1!B52=0,TABULATI!AK56,0)</f>
        <v/>
      </c>
      <c r="D52" s="3">
        <f>IF(Foglio1!B52="S",TABULATI!AK56,0)</f>
        <v>0</v>
      </c>
      <c r="E52" s="3" t="str">
        <f>IF(Foglio1!B52=0,TABULATI!AL56,0)</f>
        <v/>
      </c>
      <c r="F52" s="3">
        <f>IF(Foglio1!B52="S",TABULATI!AL56,0)</f>
        <v>0</v>
      </c>
      <c r="H52" t="str">
        <f>IF(Foglio1!B52=0,TABULATI!AI56,0)</f>
        <v/>
      </c>
      <c r="I52">
        <f>IF(Foglio1!B52="S",TABULATI!AI56,0)</f>
        <v>0</v>
      </c>
      <c r="J52" t="str">
        <f>IF(Foglio1!B52=0,TABULATI!AJ56,0)</f>
        <v/>
      </c>
      <c r="K52">
        <f>IF(Foglio1!B52="S",TABULATI!AJ56,0)</f>
        <v>0</v>
      </c>
      <c r="P52" s="6">
        <f t="shared" si="6"/>
        <v>21</v>
      </c>
      <c r="Q52" s="6">
        <f t="shared" si="7"/>
        <v>5.6000294340458163</v>
      </c>
      <c r="R52">
        <f t="shared" si="0"/>
        <v>3.9377562248315816</v>
      </c>
      <c r="S52" s="6">
        <f t="shared" si="1"/>
        <v>-5.6000294340458163</v>
      </c>
      <c r="T52" s="6">
        <f t="shared" si="2"/>
        <v>-3.9377562248315816</v>
      </c>
      <c r="V52">
        <f t="shared" si="8"/>
        <v>5.5333667725897229</v>
      </c>
      <c r="W52">
        <f t="shared" si="3"/>
        <v>3.5742018447013701</v>
      </c>
      <c r="X52" s="6">
        <f t="shared" si="4"/>
        <v>-5.5333667725897229</v>
      </c>
      <c r="Y52" s="6">
        <f t="shared" si="5"/>
        <v>-3.5742018447013701</v>
      </c>
    </row>
    <row r="53" spans="2:25" x14ac:dyDescent="0.25">
      <c r="B53" s="6">
        <f>IF(DATI!C89&gt;1.2,"S",IF(DATI!D89&gt;1.2,"s",0))</f>
        <v>0</v>
      </c>
      <c r="C53" s="3" t="str">
        <f>IF(Foglio1!B53=0,TABULATI!AK57,0)</f>
        <v/>
      </c>
      <c r="D53" s="3">
        <f>IF(Foglio1!B53="S",TABULATI!AK57,0)</f>
        <v>0</v>
      </c>
      <c r="E53" s="3" t="str">
        <f>IF(Foglio1!B53=0,TABULATI!AL57,0)</f>
        <v/>
      </c>
      <c r="F53" s="3">
        <f>IF(Foglio1!B53="S",TABULATI!AL57,0)</f>
        <v>0</v>
      </c>
      <c r="H53" t="str">
        <f>IF(Foglio1!B53=0,TABULATI!AI57,0)</f>
        <v/>
      </c>
      <c r="I53">
        <f>IF(Foglio1!B53="S",TABULATI!AI57,0)</f>
        <v>0</v>
      </c>
      <c r="J53" t="str">
        <f>IF(Foglio1!B53=0,TABULATI!AJ57,0)</f>
        <v/>
      </c>
      <c r="K53">
        <f>IF(Foglio1!B53="S",TABULATI!AJ57,0)</f>
        <v>0</v>
      </c>
      <c r="P53" s="6">
        <f t="shared" si="6"/>
        <v>22</v>
      </c>
      <c r="Q53" s="6">
        <f t="shared" si="7"/>
        <v>5.8666975023337127</v>
      </c>
      <c r="R53">
        <f t="shared" si="0"/>
        <v>3.4470649898596619</v>
      </c>
      <c r="S53" s="6">
        <f t="shared" si="1"/>
        <v>-5.8666975023337127</v>
      </c>
      <c r="T53" s="6">
        <f t="shared" si="2"/>
        <v>-3.4470649898596619</v>
      </c>
      <c r="V53">
        <f t="shared" si="8"/>
        <v>5.7968604284273288</v>
      </c>
      <c r="W53">
        <f t="shared" si="3"/>
        <v>3.1288138071799683</v>
      </c>
      <c r="X53" s="6">
        <f t="shared" si="4"/>
        <v>-5.7968604284273288</v>
      </c>
      <c r="Y53" s="6">
        <f t="shared" si="5"/>
        <v>-3.1288138071799683</v>
      </c>
    </row>
    <row r="54" spans="2:25" x14ac:dyDescent="0.25">
      <c r="B54" s="6">
        <f>IF(DATI!C90&gt;1.2,"S",IF(DATI!D90&gt;1.2,"s",0))</f>
        <v>0</v>
      </c>
      <c r="C54" s="3" t="str">
        <f>IF(Foglio1!B54=0,TABULATI!AK58,0)</f>
        <v/>
      </c>
      <c r="D54" s="3">
        <f>IF(Foglio1!B54="S",TABULATI!AK58,0)</f>
        <v>0</v>
      </c>
      <c r="E54" s="3" t="str">
        <f>IF(Foglio1!B54=0,TABULATI!AL58,0)</f>
        <v/>
      </c>
      <c r="F54" s="3">
        <f>IF(Foglio1!B54="S",TABULATI!AL58,0)</f>
        <v>0</v>
      </c>
      <c r="H54" t="str">
        <f>IF(Foglio1!B54=0,TABULATI!AI58,0)</f>
        <v/>
      </c>
      <c r="I54">
        <f>IF(Foglio1!B54="S",TABULATI!AI58,0)</f>
        <v>0</v>
      </c>
      <c r="J54" t="str">
        <f>IF(Foglio1!B54=0,TABULATI!AJ58,0)</f>
        <v/>
      </c>
      <c r="K54">
        <f>IF(Foglio1!B54="S",TABULATI!AJ58,0)</f>
        <v>0</v>
      </c>
      <c r="P54" s="6">
        <f t="shared" si="6"/>
        <v>23</v>
      </c>
      <c r="Q54" s="6">
        <f t="shared" si="7"/>
        <v>6.1333655706216081</v>
      </c>
      <c r="R54">
        <f t="shared" si="0"/>
        <v>2.8443008542208879</v>
      </c>
      <c r="S54" s="6">
        <f t="shared" si="1"/>
        <v>-6.1333655706216081</v>
      </c>
      <c r="T54" s="6">
        <f t="shared" si="2"/>
        <v>-2.8443008542208879</v>
      </c>
      <c r="V54">
        <f t="shared" si="8"/>
        <v>6.0603540842649348</v>
      </c>
      <c r="W54">
        <f t="shared" si="3"/>
        <v>2.5817000290506269</v>
      </c>
      <c r="X54" s="6">
        <f t="shared" si="4"/>
        <v>-6.0603540842649348</v>
      </c>
      <c r="Y54" s="6">
        <f t="shared" si="5"/>
        <v>-2.5817000290506269</v>
      </c>
    </row>
    <row r="55" spans="2:25" x14ac:dyDescent="0.25">
      <c r="B55" s="6">
        <f>IF(DATI!C91&gt;1.2,"S",IF(DATI!D91&gt;1.2,"s",0))</f>
        <v>0</v>
      </c>
      <c r="C55" s="3" t="str">
        <f>IF(Foglio1!B55=0,TABULATI!AK59,0)</f>
        <v/>
      </c>
      <c r="D55" s="3">
        <f>IF(Foglio1!B55="S",TABULATI!AK59,0)</f>
        <v>0</v>
      </c>
      <c r="E55" s="3" t="str">
        <f>IF(Foglio1!B55=0,TABULATI!AL59,0)</f>
        <v/>
      </c>
      <c r="F55" s="3">
        <f>IF(Foglio1!B55="S",TABULATI!AL59,0)</f>
        <v>0</v>
      </c>
      <c r="H55" t="str">
        <f>IF(Foglio1!B55=0,TABULATI!AI59,0)</f>
        <v/>
      </c>
      <c r="I55">
        <f>IF(Foglio1!B55="S",TABULATI!AI59,0)</f>
        <v>0</v>
      </c>
      <c r="J55" t="str">
        <f>IF(Foglio1!B55=0,TABULATI!AJ59,0)</f>
        <v/>
      </c>
      <c r="K55">
        <f>IF(Foglio1!B55="S",TABULATI!AJ59,0)</f>
        <v>0</v>
      </c>
      <c r="P55" s="6">
        <f t="shared" si="6"/>
        <v>24</v>
      </c>
      <c r="Q55" s="6">
        <f t="shared" si="7"/>
        <v>6.4000336389095045</v>
      </c>
      <c r="R55">
        <f t="shared" si="0"/>
        <v>2.0320666822760183</v>
      </c>
      <c r="S55" s="6">
        <f t="shared" si="1"/>
        <v>-6.4000336389095045</v>
      </c>
      <c r="T55" s="6">
        <f t="shared" si="2"/>
        <v>-2.0320666822760183</v>
      </c>
      <c r="V55">
        <f t="shared" si="8"/>
        <v>6.3238477401025408</v>
      </c>
      <c r="W55">
        <f t="shared" si="3"/>
        <v>1.8444555908632416</v>
      </c>
      <c r="X55" s="6">
        <f t="shared" si="4"/>
        <v>-6.3238477401025408</v>
      </c>
      <c r="Y55" s="6">
        <f t="shared" si="5"/>
        <v>-1.8444555908632416</v>
      </c>
    </row>
    <row r="56" spans="2:25" x14ac:dyDescent="0.25">
      <c r="B56" s="6">
        <f>IF(DATI!C92&gt;1.2,"S",IF(DATI!D92&gt;1.2,"s",0))</f>
        <v>0</v>
      </c>
      <c r="C56" s="3" t="str">
        <f>IF(Foglio1!B56=0,TABULATI!AK60,0)</f>
        <v/>
      </c>
      <c r="D56" s="3">
        <f>IF(Foglio1!B56="S",TABULATI!AK60,0)</f>
        <v>0</v>
      </c>
      <c r="E56" s="3" t="str">
        <f>IF(Foglio1!B56=0,TABULATI!AL60,0)</f>
        <v/>
      </c>
      <c r="F56" s="3">
        <f>IF(Foglio1!B56="S",TABULATI!AL60,0)</f>
        <v>0</v>
      </c>
      <c r="H56" t="str">
        <f>IF(Foglio1!B56=0,TABULATI!AI60,0)</f>
        <v/>
      </c>
      <c r="I56">
        <f>IF(Foglio1!B56="S",TABULATI!AI60,0)</f>
        <v>0</v>
      </c>
      <c r="J56" t="str">
        <f>IF(Foglio1!B56=0,TABULATI!AJ60,0)</f>
        <v/>
      </c>
      <c r="K56">
        <f>IF(Foglio1!B56="S",TABULATI!AJ60,0)</f>
        <v>0</v>
      </c>
      <c r="P56" s="6">
        <f t="shared" si="6"/>
        <v>25</v>
      </c>
      <c r="Q56" s="6">
        <f t="shared" si="7"/>
        <v>6.6667017071974009</v>
      </c>
      <c r="R56" t="e">
        <f t="shared" si="0"/>
        <v>#NUM!</v>
      </c>
      <c r="S56" s="6">
        <f t="shared" si="1"/>
        <v>-6.6667017071974009</v>
      </c>
      <c r="T56" s="6" t="e">
        <f t="shared" si="2"/>
        <v>#NUM!</v>
      </c>
      <c r="V56">
        <f t="shared" si="8"/>
        <v>6.5873413959401468</v>
      </c>
      <c r="W56">
        <v>0</v>
      </c>
      <c r="X56" s="6">
        <f t="shared" si="4"/>
        <v>-6.5873413959401468</v>
      </c>
      <c r="Y56" s="6">
        <f t="shared" si="5"/>
        <v>0</v>
      </c>
    </row>
    <row r="57" spans="2:25" x14ac:dyDescent="0.25">
      <c r="B57" s="6">
        <f>IF(DATI!C93&gt;1.2,"S",IF(DATI!D93&gt;1.2,"s",0))</f>
        <v>0</v>
      </c>
      <c r="C57" s="3" t="str">
        <f>IF(Foglio1!B57=0,TABULATI!AK61,0)</f>
        <v/>
      </c>
      <c r="D57" s="3">
        <f>IF(Foglio1!B57="S",TABULATI!AK61,0)</f>
        <v>0</v>
      </c>
      <c r="E57" s="3" t="str">
        <f>IF(Foglio1!B57=0,TABULATI!AL61,0)</f>
        <v/>
      </c>
      <c r="F57" s="3">
        <f>IF(Foglio1!B57="S",TABULATI!AL61,0)</f>
        <v>0</v>
      </c>
      <c r="H57" t="str">
        <f>IF(Foglio1!B57=0,TABULATI!AI61,0)</f>
        <v/>
      </c>
      <c r="I57">
        <f>IF(Foglio1!B57="S",TABULATI!AI61,0)</f>
        <v>0</v>
      </c>
      <c r="J57" t="str">
        <f>IF(Foglio1!B57=0,TABULATI!AJ61,0)</f>
        <v/>
      </c>
      <c r="K57">
        <f>IF(Foglio1!B57="S",TABULATI!AJ61,0)</f>
        <v>0</v>
      </c>
    </row>
    <row r="58" spans="2:25" x14ac:dyDescent="0.25">
      <c r="B58" s="6">
        <f>IF(DATI!C94&gt;1.2,"S",IF(DATI!D94&gt;1.2,"s",0))</f>
        <v>0</v>
      </c>
      <c r="C58" s="3" t="str">
        <f>IF(Foglio1!B58=0,TABULATI!AK62,0)</f>
        <v/>
      </c>
      <c r="D58" s="3">
        <f>IF(Foglio1!B58="S",TABULATI!AK62,0)</f>
        <v>0</v>
      </c>
      <c r="E58" s="3" t="str">
        <f>IF(Foglio1!B58=0,TABULATI!AL62,0)</f>
        <v/>
      </c>
      <c r="F58" s="3">
        <f>IF(Foglio1!B58="S",TABULATI!AL62,0)</f>
        <v>0</v>
      </c>
      <c r="H58" t="str">
        <f>IF(Foglio1!B58=0,TABULATI!AI62,0)</f>
        <v/>
      </c>
      <c r="I58">
        <f>IF(Foglio1!B58="S",TABULATI!AI62,0)</f>
        <v>0</v>
      </c>
      <c r="J58" t="str">
        <f>IF(Foglio1!B58=0,TABULATI!AJ62,0)</f>
        <v/>
      </c>
      <c r="K58">
        <f>IF(Foglio1!B58="S",TABULATI!AJ62,0)</f>
        <v>0</v>
      </c>
    </row>
    <row r="59" spans="2:25" x14ac:dyDescent="0.25">
      <c r="B59" s="6">
        <f>IF(DATI!C95&gt;1.2,"S",IF(DATI!D95&gt;1.2,"s",0))</f>
        <v>0</v>
      </c>
      <c r="C59" s="3" t="str">
        <f>IF(Foglio1!B59=0,TABULATI!AK63,0)</f>
        <v/>
      </c>
      <c r="D59" s="3">
        <f>IF(Foglio1!B59="S",TABULATI!AK63,0)</f>
        <v>0</v>
      </c>
      <c r="E59" s="3" t="str">
        <f>IF(Foglio1!B59=0,TABULATI!AL63,0)</f>
        <v/>
      </c>
      <c r="F59" s="3">
        <f>IF(Foglio1!B59="S",TABULATI!AL63,0)</f>
        <v>0</v>
      </c>
      <c r="H59" t="str">
        <f>IF(Foglio1!B59=0,TABULATI!AI63,0)</f>
        <v/>
      </c>
      <c r="I59">
        <f>IF(Foglio1!B59="S",TABULATI!AI63,0)</f>
        <v>0</v>
      </c>
      <c r="J59" t="str">
        <f>IF(Foglio1!B59=0,TABULATI!AJ63,0)</f>
        <v/>
      </c>
      <c r="K59">
        <f>IF(Foglio1!B59="S",TABULATI!AJ63,0)</f>
        <v>0</v>
      </c>
    </row>
    <row r="60" spans="2:25" x14ac:dyDescent="0.25">
      <c r="B60" s="6">
        <f>IF(DATI!C96&gt;1.2,"S",IF(DATI!D96&gt;1.2,"s",0))</f>
        <v>0</v>
      </c>
      <c r="C60" s="3" t="str">
        <f>IF(Foglio1!B60=0,TABULATI!AK64,0)</f>
        <v/>
      </c>
      <c r="D60" s="3">
        <f>IF(Foglio1!B60="S",TABULATI!AK64,0)</f>
        <v>0</v>
      </c>
      <c r="E60" s="3" t="str">
        <f>IF(Foglio1!B60=0,TABULATI!AL64,0)</f>
        <v/>
      </c>
      <c r="F60" s="3">
        <f>IF(Foglio1!B60="S",TABULATI!AL64,0)</f>
        <v>0</v>
      </c>
      <c r="H60" t="str">
        <f>IF(Foglio1!B60=0,TABULATI!AI64,0)</f>
        <v/>
      </c>
      <c r="I60">
        <f>IF(Foglio1!B60="S",TABULATI!AI64,0)</f>
        <v>0</v>
      </c>
      <c r="J60" t="str">
        <f>IF(Foglio1!B60=0,TABULATI!AJ64,0)</f>
        <v/>
      </c>
      <c r="K60">
        <f>IF(Foglio1!B60="S",TABULATI!AJ64,0)</f>
        <v>0</v>
      </c>
    </row>
    <row r="61" spans="2:25" ht="18.75" x14ac:dyDescent="0.25">
      <c r="B61" s="6">
        <f>IF(DATI!C97&gt;1.2,"S",IF(DATI!D97&gt;1.2,"s",0))</f>
        <v>0</v>
      </c>
      <c r="C61" s="3" t="str">
        <f>IF(Foglio1!B61=0,TABULATI!AK65,0)</f>
        <v/>
      </c>
      <c r="D61" s="3">
        <f>IF(Foglio1!B61="S",TABULATI!AK65,0)</f>
        <v>0</v>
      </c>
      <c r="E61" s="3" t="str">
        <f>IF(Foglio1!B61=0,TABULATI!AL65,0)</f>
        <v/>
      </c>
      <c r="F61" s="3">
        <f>IF(Foglio1!B61="S",TABULATI!AL65,0)</f>
        <v>0</v>
      </c>
      <c r="H61" t="str">
        <f>IF(Foglio1!B61=0,TABULATI!AI65,0)</f>
        <v/>
      </c>
      <c r="I61">
        <f>IF(Foglio1!B61="S",TABULATI!AI65,0)</f>
        <v>0</v>
      </c>
      <c r="J61" t="str">
        <f>IF(Foglio1!B61=0,TABULATI!AJ65,0)</f>
        <v/>
      </c>
      <c r="K61">
        <f>IF(Foglio1!B61="S",TABULATI!AJ65,0)</f>
        <v>0</v>
      </c>
      <c r="P61" s="63" t="s">
        <v>39</v>
      </c>
      <c r="Q61" s="250">
        <f>DATI!C17*S61</f>
        <v>700</v>
      </c>
      <c r="R61" s="250"/>
      <c r="S61" s="17">
        <f>VLOOKUP(OUTPUT!L45,OUTPUT!L48:P84,2,FALSE)</f>
        <v>1</v>
      </c>
      <c r="V61" s="211" t="s">
        <v>50</v>
      </c>
      <c r="W61" s="211"/>
      <c r="X61" s="17"/>
    </row>
    <row r="62" spans="2:25" ht="19.5" thickBot="1" x14ac:dyDescent="0.3">
      <c r="B62" s="6">
        <f>IF(DATI!C98&gt;1.2,"S",IF(DATI!D98&gt;1.2,"s",0))</f>
        <v>0</v>
      </c>
      <c r="C62" s="3" t="str">
        <f>IF(Foglio1!B62=0,TABULATI!AK66,0)</f>
        <v/>
      </c>
      <c r="D62" s="3">
        <f>IF(Foglio1!B62="S",TABULATI!AK66,0)</f>
        <v>0</v>
      </c>
      <c r="E62" s="3" t="str">
        <f>IF(Foglio1!B62=0,TABULATI!AL66,0)</f>
        <v/>
      </c>
      <c r="F62" s="3">
        <f>IF(Foglio1!B62="S",TABULATI!AL66,0)</f>
        <v>0</v>
      </c>
      <c r="H62" t="str">
        <f>IF(Foglio1!B62=0,TABULATI!AI66,0)</f>
        <v/>
      </c>
      <c r="I62">
        <f>IF(Foglio1!B62="S",TABULATI!AI66,0)</f>
        <v>0</v>
      </c>
      <c r="J62" t="str">
        <f>IF(Foglio1!B62=0,TABULATI!AJ66,0)</f>
        <v/>
      </c>
      <c r="K62">
        <f>IF(Foglio1!B62="S",TABULATI!AJ66,0)</f>
        <v>0</v>
      </c>
      <c r="P62" s="63" t="s">
        <v>24</v>
      </c>
      <c r="Q62" s="250">
        <f>DATI!C18*S62</f>
        <v>210</v>
      </c>
      <c r="R62" s="250"/>
      <c r="S62" s="17">
        <f>VLOOKUP(OUTPUT!L45,OUTPUT!L48:P84,3,FALSE)</f>
        <v>0.3</v>
      </c>
      <c r="V62" s="212"/>
      <c r="W62" s="212"/>
      <c r="X62" s="17"/>
    </row>
    <row r="63" spans="2:25" ht="18" x14ac:dyDescent="0.35">
      <c r="B63" s="6">
        <f>IF(DATI!C99&gt;1.2,"S",IF(DATI!D99&gt;1.2,"s",0))</f>
        <v>0</v>
      </c>
      <c r="C63" s="3" t="str">
        <f>IF(Foglio1!B63=0,TABULATI!AK67,0)</f>
        <v/>
      </c>
      <c r="D63" s="3">
        <f>IF(Foglio1!B63="S",TABULATI!AK67,0)</f>
        <v>0</v>
      </c>
      <c r="E63" s="3" t="str">
        <f>IF(Foglio1!B63=0,TABULATI!AL67,0)</f>
        <v/>
      </c>
      <c r="F63" s="3">
        <f>IF(Foglio1!B63="S",TABULATI!AL67,0)</f>
        <v>0</v>
      </c>
      <c r="H63" t="str">
        <f>IF(Foglio1!B63=0,TABULATI!AI67,0)</f>
        <v/>
      </c>
      <c r="I63">
        <f>IF(Foglio1!B63="S",TABULATI!AI67,0)</f>
        <v>0</v>
      </c>
      <c r="J63" t="str">
        <f>IF(Foglio1!B63=0,TABULATI!AJ67,0)</f>
        <v/>
      </c>
      <c r="K63">
        <f>IF(Foglio1!B63="S",TABULATI!AJ67,0)</f>
        <v>0</v>
      </c>
      <c r="V63" s="24" t="s">
        <v>19</v>
      </c>
      <c r="W63" s="25">
        <f>MASSE!I5-OUTPUT!F7</f>
        <v>0</v>
      </c>
      <c r="X63" s="17" t="s">
        <v>41</v>
      </c>
    </row>
    <row r="64" spans="2:25" ht="18.75" thickBot="1" x14ac:dyDescent="0.4">
      <c r="B64" s="6">
        <f>IF(DATI!C100&gt;1.2,"S",IF(DATI!D100&gt;1.2,"s",0))</f>
        <v>0</v>
      </c>
      <c r="C64" s="3" t="str">
        <f>IF(Foglio1!B64=0,TABULATI!AK68,0)</f>
        <v/>
      </c>
      <c r="D64" s="3">
        <f>IF(Foglio1!B64="S",TABULATI!AK68,0)</f>
        <v>0</v>
      </c>
      <c r="E64" s="3" t="str">
        <f>IF(Foglio1!B64=0,TABULATI!AL68,0)</f>
        <v/>
      </c>
      <c r="F64" s="3">
        <f>IF(Foglio1!B64="S",TABULATI!AL68,0)</f>
        <v>0</v>
      </c>
      <c r="H64" t="str">
        <f>IF(Foglio1!B64=0,TABULATI!AI68,0)</f>
        <v/>
      </c>
      <c r="I64">
        <f>IF(Foglio1!B64="S",TABULATI!AI68,0)</f>
        <v>0</v>
      </c>
      <c r="J64" t="str">
        <f>IF(Foglio1!B64=0,TABULATI!AJ68,0)</f>
        <v/>
      </c>
      <c r="K64">
        <f>IF(Foglio1!B64="S",TABULATI!AJ68,0)</f>
        <v>0</v>
      </c>
      <c r="V64" s="26" t="s">
        <v>21</v>
      </c>
      <c r="W64" s="27">
        <f>MASSE!I6-OUTPUT!F8</f>
        <v>0.12279764964562712</v>
      </c>
      <c r="X64" s="17" t="s">
        <v>41</v>
      </c>
    </row>
    <row r="65" spans="2:19" ht="18.75" x14ac:dyDescent="0.25">
      <c r="B65" s="6">
        <f>IF(DATI!C101&gt;1.2,"S",IF(DATI!D101&gt;1.2,"s",0))</f>
        <v>0</v>
      </c>
      <c r="C65" s="3" t="str">
        <f>IF(Foglio1!B65=0,TABULATI!AK69,0)</f>
        <v/>
      </c>
      <c r="D65" s="3">
        <f>IF(Foglio1!B65="S",TABULATI!AK69,0)</f>
        <v>0</v>
      </c>
      <c r="E65" s="3" t="str">
        <f>IF(Foglio1!B65=0,TABULATI!AL69,0)</f>
        <v/>
      </c>
      <c r="F65" s="3">
        <f>IF(Foglio1!B65="S",TABULATI!AL69,0)</f>
        <v>0</v>
      </c>
      <c r="H65" t="str">
        <f>IF(Foglio1!B65=0,TABULATI!AI69,0)</f>
        <v/>
      </c>
      <c r="I65">
        <f>IF(Foglio1!B65="S",TABULATI!AI69,0)</f>
        <v>0</v>
      </c>
      <c r="J65" t="str">
        <f>IF(Foglio1!B65=0,TABULATI!AJ69,0)</f>
        <v/>
      </c>
      <c r="K65">
        <f>IF(Foglio1!B65="S",TABULATI!AJ69,0)</f>
        <v>0</v>
      </c>
      <c r="P65" s="63" t="s">
        <v>124</v>
      </c>
      <c r="Q65" s="245">
        <f>DATI!I17*S65</f>
        <v>948.50000000000011</v>
      </c>
      <c r="R65" s="245"/>
      <c r="S65" s="17">
        <f>VLOOKUP(OUTPUT!L45,OUTPUT!L48:P84,4,FALSE)</f>
        <v>1</v>
      </c>
    </row>
    <row r="66" spans="2:19" ht="18.75" x14ac:dyDescent="0.25">
      <c r="B66" s="6">
        <f>IF(DATI!C102&gt;1.2,"S",IF(DATI!D102&gt;1.2,"s",0))</f>
        <v>0</v>
      </c>
      <c r="C66" s="3" t="str">
        <f>IF(Foglio1!B66=0,TABULATI!AK70,0)</f>
        <v/>
      </c>
      <c r="D66" s="3">
        <f>IF(Foglio1!B66="S",TABULATI!AK70,0)</f>
        <v>0</v>
      </c>
      <c r="E66" s="3" t="str">
        <f>IF(Foglio1!B66=0,TABULATI!AL70,0)</f>
        <v/>
      </c>
      <c r="F66" s="3">
        <f>IF(Foglio1!B66="S",TABULATI!AL70,0)</f>
        <v>0</v>
      </c>
      <c r="H66" t="str">
        <f>IF(Foglio1!B66=0,TABULATI!AI70,0)</f>
        <v/>
      </c>
      <c r="I66">
        <f>IF(Foglio1!B66="S",TABULATI!AI70,0)</f>
        <v>0</v>
      </c>
      <c r="J66" t="str">
        <f>IF(Foglio1!B66=0,TABULATI!AJ70,0)</f>
        <v/>
      </c>
      <c r="K66">
        <f>IF(Foglio1!B66="S",TABULATI!AJ70,0)</f>
        <v>0</v>
      </c>
      <c r="P66" s="63" t="s">
        <v>123</v>
      </c>
      <c r="Q66" s="245">
        <f>DATI!I18*S66</f>
        <v>93.450000000000017</v>
      </c>
      <c r="R66" s="245"/>
      <c r="S66" s="17">
        <f>VLOOKUP(OUTPUT!L45,OUTPUT!L48:P84,5,FALSE)</f>
        <v>0.3</v>
      </c>
    </row>
    <row r="67" spans="2:19" x14ac:dyDescent="0.25">
      <c r="B67" s="6">
        <f>IF(DATI!C103&gt;1.2,"S",IF(DATI!D103&gt;1.2,"s",0))</f>
        <v>0</v>
      </c>
      <c r="C67" s="3" t="str">
        <f>IF(Foglio1!B67=0,TABULATI!AK71,0)</f>
        <v/>
      </c>
      <c r="D67" s="3">
        <f>IF(Foglio1!B67="S",TABULATI!AK71,0)</f>
        <v>0</v>
      </c>
      <c r="E67" s="3" t="str">
        <f>IF(Foglio1!B67=0,TABULATI!AL71,0)</f>
        <v/>
      </c>
      <c r="F67" s="3">
        <f>IF(Foglio1!B67="S",TABULATI!AL71,0)</f>
        <v>0</v>
      </c>
      <c r="H67" t="str">
        <f>IF(Foglio1!B67=0,TABULATI!AI71,0)</f>
        <v/>
      </c>
      <c r="I67">
        <f>IF(Foglio1!B67="S",TABULATI!AI71,0)</f>
        <v>0</v>
      </c>
      <c r="J67" t="str">
        <f>IF(Foglio1!B67=0,TABULATI!AJ71,0)</f>
        <v/>
      </c>
      <c r="K67">
        <f>IF(Foglio1!B67="S",TABULATI!AJ71,0)</f>
        <v>0</v>
      </c>
      <c r="P67" s="17"/>
      <c r="Q67" s="71">
        <f>Q65+Q66</f>
        <v>1041.95</v>
      </c>
      <c r="R67" s="17"/>
      <c r="S67" s="17"/>
    </row>
    <row r="68" spans="2:19" x14ac:dyDescent="0.25">
      <c r="B68" s="6">
        <f>IF(DATI!C104&gt;1.2,"S",IF(DATI!D104&gt;1.2,"s",0))</f>
        <v>0</v>
      </c>
      <c r="C68" s="3" t="str">
        <f>IF(Foglio1!B68=0,TABULATI!AK72,0)</f>
        <v/>
      </c>
      <c r="D68" s="3">
        <f>IF(Foglio1!B68="S",TABULATI!AK72,0)</f>
        <v>0</v>
      </c>
      <c r="E68" s="3" t="str">
        <f>IF(Foglio1!B68=0,TABULATI!AL72,0)</f>
        <v/>
      </c>
      <c r="F68" s="3">
        <f>IF(Foglio1!B68="S",TABULATI!AL72,0)</f>
        <v>0</v>
      </c>
      <c r="H68" t="str">
        <f>IF(Foglio1!B68=0,TABULATI!AI72,0)</f>
        <v/>
      </c>
      <c r="I68">
        <f>IF(Foglio1!B68="S",TABULATI!AI72,0)</f>
        <v>0</v>
      </c>
      <c r="J68" t="str">
        <f>IF(Foglio1!B68=0,TABULATI!AJ72,0)</f>
        <v/>
      </c>
      <c r="K68">
        <f>IF(Foglio1!B68="S",TABULATI!AJ72,0)</f>
        <v>0</v>
      </c>
    </row>
    <row r="69" spans="2:19" x14ac:dyDescent="0.25">
      <c r="B69" s="6">
        <f>IF(DATI!C105&gt;1.2,"S",IF(DATI!D105&gt;1.2,"s",0))</f>
        <v>0</v>
      </c>
      <c r="C69" s="3" t="str">
        <f>IF(Foglio1!B69=0,TABULATI!AK73,0)</f>
        <v/>
      </c>
      <c r="D69" s="3">
        <f>IF(Foglio1!B69="S",TABULATI!AK73,0)</f>
        <v>0</v>
      </c>
      <c r="E69" s="3" t="str">
        <f>IF(Foglio1!B69=0,TABULATI!AL73,0)</f>
        <v/>
      </c>
      <c r="F69" s="3">
        <f>IF(Foglio1!B69="S",TABULATI!AL73,0)</f>
        <v>0</v>
      </c>
      <c r="H69" t="str">
        <f>IF(Foglio1!B69=0,TABULATI!AI73,0)</f>
        <v/>
      </c>
      <c r="I69">
        <f>IF(Foglio1!B69="S",TABULATI!AI73,0)</f>
        <v>0</v>
      </c>
      <c r="J69" t="str">
        <f>IF(Foglio1!B69=0,TABULATI!AJ73,0)</f>
        <v/>
      </c>
      <c r="K69">
        <f>IF(Foglio1!B69="S",TABULATI!AJ73,0)</f>
        <v>0</v>
      </c>
    </row>
    <row r="70" spans="2:19" x14ac:dyDescent="0.25">
      <c r="B70" s="6">
        <f>IF(DATI!C106&gt;1.2,"S",IF(DATI!D106&gt;1.2,"s",0))</f>
        <v>0</v>
      </c>
      <c r="C70" s="3" t="str">
        <f>IF(Foglio1!B70=0,TABULATI!AK74,0)</f>
        <v/>
      </c>
      <c r="D70" s="3">
        <f>IF(Foglio1!B70="S",TABULATI!AK74,0)</f>
        <v>0</v>
      </c>
      <c r="E70" s="3" t="str">
        <f>IF(Foglio1!B70=0,TABULATI!AL74,0)</f>
        <v/>
      </c>
      <c r="F70" s="3">
        <f>IF(Foglio1!B70="S",TABULATI!AL74,0)</f>
        <v>0</v>
      </c>
      <c r="H70" t="str">
        <f>IF(Foglio1!B70=0,TABULATI!AI74,0)</f>
        <v/>
      </c>
      <c r="I70">
        <f>IF(Foglio1!B70="S",TABULATI!AI74,0)</f>
        <v>0</v>
      </c>
      <c r="J70" t="str">
        <f>IF(Foglio1!B70=0,TABULATI!AJ74,0)</f>
        <v/>
      </c>
      <c r="K70">
        <f>IF(Foglio1!B70="S",TABULATI!AJ74,0)</f>
        <v>0</v>
      </c>
    </row>
    <row r="71" spans="2:19" x14ac:dyDescent="0.25">
      <c r="B71" s="6">
        <f>IF(DATI!C107&gt;1.2,"S",IF(DATI!D107&gt;1.2,"s",0))</f>
        <v>0</v>
      </c>
      <c r="C71" s="3" t="str">
        <f>IF(Foglio1!B71=0,TABULATI!AK75,0)</f>
        <v/>
      </c>
      <c r="D71" s="3">
        <f>IF(Foglio1!B71="S",TABULATI!AK75,0)</f>
        <v>0</v>
      </c>
      <c r="E71" s="3" t="str">
        <f>IF(Foglio1!B71=0,TABULATI!AL75,0)</f>
        <v/>
      </c>
      <c r="F71" s="3">
        <f>IF(Foglio1!B71="S",TABULATI!AL75,0)</f>
        <v>0</v>
      </c>
      <c r="H71" t="str">
        <f>IF(Foglio1!B71=0,TABULATI!AI75,0)</f>
        <v/>
      </c>
      <c r="I71">
        <f>IF(Foglio1!B71="S",TABULATI!AI75,0)</f>
        <v>0</v>
      </c>
      <c r="J71" t="str">
        <f>IF(Foglio1!B71=0,TABULATI!AJ75,0)</f>
        <v/>
      </c>
      <c r="K71">
        <f>IF(Foglio1!B71="S",TABULATI!AJ75,0)</f>
        <v>0</v>
      </c>
    </row>
    <row r="72" spans="2:19" x14ac:dyDescent="0.25">
      <c r="B72" s="6">
        <f>IF(DATI!C108&gt;1.2,"S",IF(DATI!D108&gt;1.2,"s",0))</f>
        <v>0</v>
      </c>
      <c r="C72" s="3" t="str">
        <f>IF(Foglio1!B72=0,TABULATI!AK76,0)</f>
        <v/>
      </c>
      <c r="D72" s="3">
        <f>IF(Foglio1!B72="S",TABULATI!AK76,0)</f>
        <v>0</v>
      </c>
      <c r="E72" s="3" t="str">
        <f>IF(Foglio1!B72=0,TABULATI!AL76,0)</f>
        <v/>
      </c>
      <c r="F72" s="3">
        <f>IF(Foglio1!B72="S",TABULATI!AL76,0)</f>
        <v>0</v>
      </c>
      <c r="H72" t="str">
        <f>IF(Foglio1!B72=0,TABULATI!AI76,0)</f>
        <v/>
      </c>
      <c r="I72">
        <f>IF(Foglio1!B72="S",TABULATI!AI76,0)</f>
        <v>0</v>
      </c>
      <c r="J72" t="str">
        <f>IF(Foglio1!B72=0,TABULATI!AJ76,0)</f>
        <v/>
      </c>
      <c r="K72">
        <f>IF(Foglio1!B72="S",TABULATI!AJ76,0)</f>
        <v>0</v>
      </c>
      <c r="Q72" t="s">
        <v>181</v>
      </c>
    </row>
    <row r="73" spans="2:19" x14ac:dyDescent="0.25">
      <c r="B73" s="6">
        <f>IF(DATI!C109&gt;1.2,"S",IF(DATI!D109&gt;1.2,"s",0))</f>
        <v>0</v>
      </c>
      <c r="C73" s="3" t="str">
        <f>IF(Foglio1!B73=0,TABULATI!AK77,0)</f>
        <v/>
      </c>
      <c r="D73" s="3">
        <f>IF(Foglio1!B73="S",TABULATI!AK77,0)</f>
        <v>0</v>
      </c>
      <c r="E73" s="3" t="str">
        <f>IF(Foglio1!B73=0,TABULATI!AL77,0)</f>
        <v/>
      </c>
      <c r="F73" s="3">
        <f>IF(Foglio1!B73="S",TABULATI!AL77,0)</f>
        <v>0</v>
      </c>
      <c r="H73" t="str">
        <f>IF(Foglio1!B73=0,TABULATI!AI77,0)</f>
        <v/>
      </c>
      <c r="I73">
        <f>IF(Foglio1!B73="S",TABULATI!AI77,0)</f>
        <v>0</v>
      </c>
      <c r="J73" t="str">
        <f>IF(Foglio1!B73=0,TABULATI!AJ77,0)</f>
        <v/>
      </c>
      <c r="K73">
        <f>IF(Foglio1!B73="S",TABULATI!AJ77,0)</f>
        <v>0</v>
      </c>
      <c r="Q73" t="s">
        <v>158</v>
      </c>
    </row>
    <row r="74" spans="2:19" x14ac:dyDescent="0.25">
      <c r="B74" s="6">
        <f>IF(DATI!C110&gt;1.2,"S",IF(DATI!D110&gt;1.2,"s",0))</f>
        <v>0</v>
      </c>
      <c r="C74" s="3" t="str">
        <f>IF(Foglio1!B74=0,TABULATI!AK78,0)</f>
        <v/>
      </c>
      <c r="D74" s="3">
        <f>IF(Foglio1!B74="S",TABULATI!AK78,0)</f>
        <v>0</v>
      </c>
      <c r="E74" s="3" t="str">
        <f>IF(Foglio1!B74=0,TABULATI!AL78,0)</f>
        <v/>
      </c>
      <c r="F74" s="3">
        <f>IF(Foglio1!B74="S",TABULATI!AL78,0)</f>
        <v>0</v>
      </c>
      <c r="H74" t="str">
        <f>IF(Foglio1!B74=0,TABULATI!AI78,0)</f>
        <v/>
      </c>
      <c r="I74">
        <f>IF(Foglio1!B74="S",TABULATI!AI78,0)</f>
        <v>0</v>
      </c>
      <c r="J74" t="str">
        <f>IF(Foglio1!B74=0,TABULATI!AJ78,0)</f>
        <v/>
      </c>
      <c r="K74">
        <f>IF(Foglio1!B74="S",TABULATI!AJ78,0)</f>
        <v>0</v>
      </c>
    </row>
    <row r="75" spans="2:19" x14ac:dyDescent="0.25">
      <c r="B75" s="6">
        <f>IF(DATI!C111&gt;1.2,"S",IF(DATI!D111&gt;1.2,"s",0))</f>
        <v>0</v>
      </c>
      <c r="C75" s="3" t="str">
        <f>IF(Foglio1!B75=0,TABULATI!AK79,0)</f>
        <v/>
      </c>
      <c r="D75" s="3">
        <f>IF(Foglio1!B75="S",TABULATI!AK79,0)</f>
        <v>0</v>
      </c>
      <c r="E75" s="3" t="str">
        <f>IF(Foglio1!B75=0,TABULATI!AL79,0)</f>
        <v/>
      </c>
      <c r="F75" s="3">
        <f>IF(Foglio1!B75="S",TABULATI!AL79,0)</f>
        <v>0</v>
      </c>
      <c r="H75" t="str">
        <f>IF(Foglio1!B75=0,TABULATI!AI79,0)</f>
        <v/>
      </c>
      <c r="I75">
        <f>IF(Foglio1!B75="S",TABULATI!AI79,0)</f>
        <v>0</v>
      </c>
      <c r="J75" t="str">
        <f>IF(Foglio1!B75=0,TABULATI!AJ79,0)</f>
        <v/>
      </c>
      <c r="K75">
        <f>IF(Foglio1!B75="S",TABULATI!AJ79,0)</f>
        <v>0</v>
      </c>
    </row>
    <row r="76" spans="2:19" x14ac:dyDescent="0.25">
      <c r="B76" s="6">
        <f>IF(DATI!C112&gt;1.2,"S",IF(DATI!D112&gt;1.2,"s",0))</f>
        <v>0</v>
      </c>
      <c r="C76" s="3" t="str">
        <f>IF(Foglio1!B76=0,TABULATI!AK80,0)</f>
        <v/>
      </c>
      <c r="D76" s="3">
        <f>IF(Foglio1!B76="S",TABULATI!AK80,0)</f>
        <v>0</v>
      </c>
      <c r="E76" s="3" t="str">
        <f>IF(Foglio1!B76=0,TABULATI!AL80,0)</f>
        <v/>
      </c>
      <c r="F76" s="3">
        <f>IF(Foglio1!B76="S",TABULATI!AL80,0)</f>
        <v>0</v>
      </c>
      <c r="H76" t="str">
        <f>IF(Foglio1!B76=0,TABULATI!AI80,0)</f>
        <v/>
      </c>
      <c r="I76">
        <f>IF(Foglio1!B76="S",TABULATI!AI80,0)</f>
        <v>0</v>
      </c>
      <c r="J76" t="str">
        <f>IF(Foglio1!B76=0,TABULATI!AJ80,0)</f>
        <v/>
      </c>
      <c r="K76">
        <f>IF(Foglio1!B76="S",TABULATI!AJ80,0)</f>
        <v>0</v>
      </c>
    </row>
    <row r="77" spans="2:19" x14ac:dyDescent="0.25">
      <c r="B77" s="6">
        <f>IF(DATI!C113&gt;1.2,"S",IF(DATI!D113&gt;1.2,"s",0))</f>
        <v>0</v>
      </c>
      <c r="C77" s="3" t="str">
        <f>IF(Foglio1!B77=0,TABULATI!AK81,0)</f>
        <v/>
      </c>
      <c r="D77" s="3">
        <f>IF(Foglio1!B77="S",TABULATI!AK81,0)</f>
        <v>0</v>
      </c>
      <c r="E77" s="3" t="str">
        <f>IF(Foglio1!B77=0,TABULATI!AL81,0)</f>
        <v/>
      </c>
      <c r="F77" s="3">
        <f>IF(Foglio1!B77="S",TABULATI!AL81,0)</f>
        <v>0</v>
      </c>
      <c r="H77" t="str">
        <f>IF(Foglio1!B77=0,TABULATI!AI81,0)</f>
        <v/>
      </c>
      <c r="I77">
        <f>IF(Foglio1!B77="S",TABULATI!AI81,0)</f>
        <v>0</v>
      </c>
      <c r="J77" t="str">
        <f>IF(Foglio1!B77=0,TABULATI!AJ81,0)</f>
        <v/>
      </c>
      <c r="K77">
        <f>IF(Foglio1!B77="S",TABULATI!AJ81,0)</f>
        <v>0</v>
      </c>
    </row>
    <row r="78" spans="2:19" x14ac:dyDescent="0.25">
      <c r="B78" s="6">
        <f>IF(DATI!C114&gt;1.2,"S",IF(DATI!D114&gt;1.2,"s",0))</f>
        <v>0</v>
      </c>
      <c r="C78" s="3" t="str">
        <f>IF(Foglio1!B78=0,TABULATI!AK82,0)</f>
        <v/>
      </c>
      <c r="D78" s="3">
        <f>IF(Foglio1!B78="S",TABULATI!AK82,0)</f>
        <v>0</v>
      </c>
      <c r="E78" s="3" t="str">
        <f>IF(Foglio1!B78=0,TABULATI!AL82,0)</f>
        <v/>
      </c>
      <c r="F78" s="3">
        <f>IF(Foglio1!B78="S",TABULATI!AL82,0)</f>
        <v>0</v>
      </c>
      <c r="H78" t="str">
        <f>IF(Foglio1!B78=0,TABULATI!AI82,0)</f>
        <v/>
      </c>
      <c r="I78">
        <f>IF(Foglio1!B78="S",TABULATI!AI82,0)</f>
        <v>0</v>
      </c>
      <c r="J78" t="str">
        <f>IF(Foglio1!B78=0,TABULATI!AJ82,0)</f>
        <v/>
      </c>
      <c r="K78">
        <f>IF(Foglio1!B78="S",TABULATI!AJ82,0)</f>
        <v>0</v>
      </c>
    </row>
    <row r="79" spans="2:19" x14ac:dyDescent="0.25">
      <c r="B79" s="6">
        <f>IF(DATI!C115&gt;1.2,"S",IF(DATI!D115&gt;1.2,"s",0))</f>
        <v>0</v>
      </c>
      <c r="C79" s="3" t="str">
        <f>IF(Foglio1!B79=0,TABULATI!AK83,0)</f>
        <v/>
      </c>
      <c r="D79" s="3">
        <f>IF(Foglio1!B79="S",TABULATI!AK83,0)</f>
        <v>0</v>
      </c>
      <c r="E79" s="3" t="str">
        <f>IF(Foglio1!B79=0,TABULATI!AL83,0)</f>
        <v/>
      </c>
      <c r="F79" s="3">
        <f>IF(Foglio1!B79="S",TABULATI!AL83,0)</f>
        <v>0</v>
      </c>
      <c r="H79" t="str">
        <f>IF(Foglio1!B79=0,TABULATI!AI83,0)</f>
        <v/>
      </c>
      <c r="I79">
        <f>IF(Foglio1!B79="S",TABULATI!AI83,0)</f>
        <v>0</v>
      </c>
      <c r="J79" t="str">
        <f>IF(Foglio1!B79=0,TABULATI!AJ83,0)</f>
        <v/>
      </c>
      <c r="K79">
        <f>IF(Foglio1!B79="S",TABULATI!AJ83,0)</f>
        <v>0</v>
      </c>
    </row>
    <row r="80" spans="2:19" x14ac:dyDescent="0.25">
      <c r="B80" s="6">
        <f>IF(DATI!C116&gt;1.2,"S",IF(DATI!D116&gt;1.2,"s",0))</f>
        <v>0</v>
      </c>
      <c r="C80" s="3" t="str">
        <f>IF(Foglio1!B80=0,TABULATI!AK84,0)</f>
        <v/>
      </c>
      <c r="D80" s="3">
        <f>IF(Foglio1!B80="S",TABULATI!AK84,0)</f>
        <v>0</v>
      </c>
      <c r="E80" s="3" t="str">
        <f>IF(Foglio1!B80=0,TABULATI!AL84,0)</f>
        <v/>
      </c>
      <c r="F80" s="3">
        <f>IF(Foglio1!B80="S",TABULATI!AL84,0)</f>
        <v>0</v>
      </c>
      <c r="H80" t="str">
        <f>IF(Foglio1!B80=0,TABULATI!AI84,0)</f>
        <v/>
      </c>
      <c r="I80">
        <f>IF(Foglio1!B80="S",TABULATI!AI84,0)</f>
        <v>0</v>
      </c>
      <c r="J80" t="str">
        <f>IF(Foglio1!B80=0,TABULATI!AJ84,0)</f>
        <v/>
      </c>
      <c r="K80">
        <f>IF(Foglio1!B80="S",TABULATI!AJ84,0)</f>
        <v>0</v>
      </c>
    </row>
    <row r="81" spans="2:11" x14ac:dyDescent="0.25">
      <c r="B81" s="6">
        <f>IF(DATI!C117&gt;1.2,"S",IF(DATI!D117&gt;1.2,"s",0))</f>
        <v>0</v>
      </c>
      <c r="C81" s="3" t="str">
        <f>IF(Foglio1!B81=0,TABULATI!AK85,0)</f>
        <v/>
      </c>
      <c r="D81" s="3">
        <f>IF(Foglio1!B81="S",TABULATI!AK85,0)</f>
        <v>0</v>
      </c>
      <c r="E81" s="3" t="str">
        <f>IF(Foglio1!B81=0,TABULATI!AL85,0)</f>
        <v/>
      </c>
      <c r="F81" s="3">
        <f>IF(Foglio1!B81="S",TABULATI!AL85,0)</f>
        <v>0</v>
      </c>
      <c r="H81" t="str">
        <f>IF(Foglio1!B81=0,TABULATI!AI85,0)</f>
        <v/>
      </c>
      <c r="I81">
        <f>IF(Foglio1!B81="S",TABULATI!AI85,0)</f>
        <v>0</v>
      </c>
      <c r="J81" t="str">
        <f>IF(Foglio1!B81=0,TABULATI!AJ85,0)</f>
        <v/>
      </c>
      <c r="K81">
        <f>IF(Foglio1!B81="S",TABULATI!AJ85,0)</f>
        <v>0</v>
      </c>
    </row>
    <row r="82" spans="2:11" x14ac:dyDescent="0.25">
      <c r="B82" s="6">
        <f>IF(DATI!C118&gt;1.2,"S",IF(DATI!D118&gt;1.2,"s",0))</f>
        <v>0</v>
      </c>
      <c r="C82" s="7" t="str">
        <f>IF(Foglio1!B82=0,TABULATI!AK86,0)</f>
        <v/>
      </c>
      <c r="D82" s="7">
        <f>IF(Foglio1!B82="S",TABULATI!AK86,0)</f>
        <v>0</v>
      </c>
      <c r="E82" s="7" t="str">
        <f>IF(Foglio1!B82=0,TABULATI!AL86,0)</f>
        <v/>
      </c>
      <c r="F82" s="7">
        <f>IF(Foglio1!B82="S",TABULATI!AL86,0)</f>
        <v>0</v>
      </c>
      <c r="H82" s="8" t="str">
        <f>IF(Foglio1!B82=0,TABULATI!AI86,0)</f>
        <v/>
      </c>
      <c r="I82" s="8">
        <f>IF(Foglio1!B82="S",TABULATI!AI86,0)</f>
        <v>0</v>
      </c>
      <c r="J82" s="8" t="str">
        <f>IF(Foglio1!B82=0,TABULATI!AJ86,0)</f>
        <v/>
      </c>
      <c r="K82" s="8">
        <f>IF(Foglio1!B82="S",TABULATI!AJ86,0)</f>
        <v>0</v>
      </c>
    </row>
    <row r="83" spans="2:11" x14ac:dyDescent="0.25">
      <c r="C83" s="50">
        <f>SUM(C3:C82)</f>
        <v>73.970893392853284</v>
      </c>
      <c r="D83" s="51">
        <f>SUM(D3:D82)</f>
        <v>26.029106625356143</v>
      </c>
      <c r="E83" s="50">
        <f>SUM(E3:E82)</f>
        <v>61.154278845209639</v>
      </c>
      <c r="F83" s="50">
        <f>SUM(F3:F82)</f>
        <v>38.845721149782932</v>
      </c>
      <c r="G83" s="50"/>
      <c r="H83" s="52">
        <f>SUM(H3:H82)</f>
        <v>517.79625374997283</v>
      </c>
      <c r="I83" s="51">
        <f>SUM(I3:I82)</f>
        <v>182.20374637749302</v>
      </c>
      <c r="J83" s="50">
        <f>SUM(J3:J82)</f>
        <v>128.42398557494022</v>
      </c>
      <c r="K83" s="50">
        <f>SUM(K3:K82)</f>
        <v>81.576014414544161</v>
      </c>
    </row>
    <row r="84" spans="2:11" x14ac:dyDescent="0.25">
      <c r="C84" s="47"/>
      <c r="D84" s="48">
        <f>C83+D83</f>
        <v>100.00000001820942</v>
      </c>
      <c r="E84" s="46"/>
      <c r="F84" s="55">
        <f>E83+F83</f>
        <v>99.999999994992578</v>
      </c>
      <c r="G84" s="46"/>
      <c r="H84" s="49"/>
      <c r="I84" s="48">
        <f>H83+I83</f>
        <v>700.00000012746591</v>
      </c>
      <c r="J84" s="46"/>
      <c r="K84" s="55">
        <f>J83+K83</f>
        <v>209.99999998948437</v>
      </c>
    </row>
    <row r="85" spans="2:11" x14ac:dyDescent="0.25">
      <c r="D85" s="53"/>
      <c r="I85" s="53"/>
    </row>
    <row r="86" spans="2:11" x14ac:dyDescent="0.25">
      <c r="C86" s="45" t="s">
        <v>107</v>
      </c>
      <c r="D86" s="54" t="s">
        <v>108</v>
      </c>
      <c r="E86" s="45" t="s">
        <v>109</v>
      </c>
      <c r="F86" s="45" t="s">
        <v>110</v>
      </c>
      <c r="G86" s="46"/>
      <c r="H86" s="45" t="s">
        <v>103</v>
      </c>
      <c r="I86" s="54" t="s">
        <v>104</v>
      </c>
      <c r="J86" s="45" t="s">
        <v>105</v>
      </c>
      <c r="K86" s="45" t="s">
        <v>106</v>
      </c>
    </row>
    <row r="87" spans="2:11" x14ac:dyDescent="0.25">
      <c r="D87" s="53"/>
      <c r="I87" s="53"/>
    </row>
    <row r="88" spans="2:11" x14ac:dyDescent="0.25">
      <c r="D88" s="53"/>
      <c r="I88" s="53"/>
    </row>
  </sheetData>
  <protectedRanges>
    <protectedRange sqref="P14" name="Intervallo1_1"/>
    <protectedRange sqref="Q61:Q62" name="Intervallo1"/>
    <protectedRange sqref="Q65:Q66" name="Intervallo1_2"/>
  </protectedRanges>
  <customSheetViews>
    <customSheetView guid="{C099568E-C60B-4627-9201-96386187A385}" state="hidden" topLeftCell="G49">
      <selection activeCell="P73" sqref="P73"/>
      <pageMargins left="0.7" right="0.7" top="0.75" bottom="0.75" header="0.3" footer="0.3"/>
      <pageSetup paperSize="9" orientation="portrait" r:id="rId1"/>
    </customSheetView>
  </customSheetViews>
  <mergeCells count="7">
    <mergeCell ref="Q66:R66"/>
    <mergeCell ref="V61:W62"/>
    <mergeCell ref="Q14:R14"/>
    <mergeCell ref="N14:O14"/>
    <mergeCell ref="Q61:R61"/>
    <mergeCell ref="Q62:R62"/>
    <mergeCell ref="Q65:R65"/>
  </mergeCells>
  <dataValidations count="1">
    <dataValidation type="list" allowBlank="1" showInputMessage="1" showErrorMessage="1" sqref="P14">
      <formula1>SM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ISTRUZIONI</vt:lpstr>
      <vt:lpstr>DATI</vt:lpstr>
      <vt:lpstr>grafico piano</vt:lpstr>
      <vt:lpstr>OUTPUT</vt:lpstr>
      <vt:lpstr>MASSE</vt:lpstr>
      <vt:lpstr>TABULATI</vt:lpstr>
      <vt:lpstr>NTC 08</vt:lpstr>
      <vt:lpstr>Foglio1</vt:lpstr>
      <vt:lpstr>SM</vt:lpstr>
      <vt:lpstr>sn</vt:lpstr>
      <vt:lpstr>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Davide Cicchini</cp:lastModifiedBy>
  <dcterms:created xsi:type="dcterms:W3CDTF">2014-06-08T10:49:58Z</dcterms:created>
  <dcterms:modified xsi:type="dcterms:W3CDTF">2016-08-22T13:32:57Z</dcterms:modified>
</cp:coreProperties>
</file>